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E SKRIPSI\PERHITUNGAN EXCEL\"/>
    </mc:Choice>
  </mc:AlternateContent>
  <bookViews>
    <workbookView xWindow="0" yWindow="0" windowWidth="20490" windowHeight="7650" firstSheet="2" activeTab="3"/>
  </bookViews>
  <sheets>
    <sheet name="7 HST" sheetId="1" r:id="rId1"/>
    <sheet name="14 HST" sheetId="2" r:id="rId2"/>
    <sheet name="21 HST" sheetId="3" r:id="rId3"/>
    <sheet name="35 HST" sheetId="5" r:id="rId4"/>
    <sheet name="28 HST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8" i="2" l="1"/>
  <c r="L37" i="2"/>
  <c r="J37" i="4" l="1"/>
  <c r="J36" i="4"/>
  <c r="J35" i="4"/>
  <c r="J33" i="4"/>
  <c r="J32" i="4"/>
  <c r="J37" i="5"/>
  <c r="J36" i="5"/>
  <c r="J35" i="5"/>
  <c r="J33" i="5"/>
  <c r="J32" i="5"/>
  <c r="J37" i="3"/>
  <c r="J36" i="3"/>
  <c r="J35" i="3"/>
  <c r="J33" i="3"/>
  <c r="J32" i="3"/>
  <c r="J37" i="2"/>
  <c r="J36" i="2"/>
  <c r="J35" i="2"/>
  <c r="J33" i="2"/>
  <c r="J32" i="2"/>
  <c r="J37" i="1"/>
  <c r="J36" i="1"/>
  <c r="J35" i="1"/>
  <c r="F28" i="2" l="1"/>
  <c r="F27" i="2"/>
  <c r="F28" i="3"/>
  <c r="F27" i="3"/>
  <c r="F28" i="5"/>
  <c r="F27" i="5"/>
  <c r="F28" i="4"/>
  <c r="F27" i="4"/>
  <c r="F22" i="5" l="1"/>
  <c r="F22" i="4"/>
  <c r="F22" i="3"/>
  <c r="F22" i="2"/>
  <c r="F22" i="1"/>
  <c r="J38" i="2" l="1"/>
  <c r="J28" i="5" l="1"/>
  <c r="J25" i="5"/>
  <c r="J24" i="5"/>
  <c r="J23" i="5"/>
  <c r="J26" i="5" s="1"/>
  <c r="J22" i="5"/>
  <c r="C20" i="5"/>
  <c r="D19" i="5"/>
  <c r="Q10" i="5"/>
  <c r="D21" i="5" s="1"/>
  <c r="K10" i="5"/>
  <c r="C21" i="5" s="1"/>
  <c r="E10" i="5"/>
  <c r="B21" i="5" s="1"/>
  <c r="Q9" i="5"/>
  <c r="D20" i="5" s="1"/>
  <c r="K9" i="5"/>
  <c r="E9" i="5"/>
  <c r="B20" i="5" s="1"/>
  <c r="Q8" i="5"/>
  <c r="K8" i="5"/>
  <c r="C19" i="5" s="1"/>
  <c r="E8" i="5"/>
  <c r="B19" i="5" s="1"/>
  <c r="Q7" i="5"/>
  <c r="D18" i="5" s="1"/>
  <c r="K7" i="5"/>
  <c r="C18" i="5" s="1"/>
  <c r="E7" i="5"/>
  <c r="B18" i="5" s="1"/>
  <c r="Q6" i="5"/>
  <c r="D17" i="5" s="1"/>
  <c r="K6" i="5"/>
  <c r="C17" i="5" s="1"/>
  <c r="E6" i="5"/>
  <c r="B17" i="5" s="1"/>
  <c r="Q5" i="5"/>
  <c r="D16" i="5" s="1"/>
  <c r="K5" i="5"/>
  <c r="C16" i="5" s="1"/>
  <c r="E5" i="5"/>
  <c r="B16" i="5" s="1"/>
  <c r="J28" i="4"/>
  <c r="J27" i="4" s="1"/>
  <c r="J26" i="4"/>
  <c r="P26" i="4" s="1"/>
  <c r="J25" i="4"/>
  <c r="P25" i="4" s="1"/>
  <c r="J24" i="4"/>
  <c r="O24" i="4" s="1"/>
  <c r="J23" i="4"/>
  <c r="J22" i="4"/>
  <c r="P22" i="4" s="1"/>
  <c r="C21" i="4"/>
  <c r="Q10" i="4"/>
  <c r="D21" i="4" s="1"/>
  <c r="K10" i="4"/>
  <c r="E10" i="4"/>
  <c r="B21" i="4" s="1"/>
  <c r="Q9" i="4"/>
  <c r="D20" i="4" s="1"/>
  <c r="K9" i="4"/>
  <c r="C20" i="4" s="1"/>
  <c r="E9" i="4"/>
  <c r="B20" i="4" s="1"/>
  <c r="Q8" i="4"/>
  <c r="D19" i="4" s="1"/>
  <c r="K8" i="4"/>
  <c r="C19" i="4" s="1"/>
  <c r="E8" i="4"/>
  <c r="B19" i="4" s="1"/>
  <c r="Q7" i="4"/>
  <c r="D18" i="4" s="1"/>
  <c r="K7" i="4"/>
  <c r="C18" i="4" s="1"/>
  <c r="E7" i="4"/>
  <c r="B18" i="4" s="1"/>
  <c r="Q6" i="4"/>
  <c r="D17" i="4" s="1"/>
  <c r="K6" i="4"/>
  <c r="C17" i="4" s="1"/>
  <c r="E6" i="4"/>
  <c r="B17" i="4" s="1"/>
  <c r="Q5" i="4"/>
  <c r="D16" i="4" s="1"/>
  <c r="K5" i="4"/>
  <c r="C16" i="4" s="1"/>
  <c r="E5" i="4"/>
  <c r="B16" i="4" s="1"/>
  <c r="C22" i="5" l="1"/>
  <c r="D22" i="5"/>
  <c r="F17" i="5"/>
  <c r="E17" i="5"/>
  <c r="C27" i="5" s="1"/>
  <c r="F18" i="5"/>
  <c r="E18" i="5"/>
  <c r="D27" i="5" s="1"/>
  <c r="E21" i="5"/>
  <c r="D28" i="5" s="1"/>
  <c r="F19" i="5"/>
  <c r="E19" i="5"/>
  <c r="B28" i="5" s="1"/>
  <c r="B22" i="5"/>
  <c r="E16" i="5"/>
  <c r="F16" i="5"/>
  <c r="F20" i="5"/>
  <c r="E20" i="5"/>
  <c r="C28" i="5" s="1"/>
  <c r="F21" i="5"/>
  <c r="J27" i="5"/>
  <c r="O22" i="5"/>
  <c r="E18" i="4"/>
  <c r="D27" i="4" s="1"/>
  <c r="E16" i="4"/>
  <c r="C22" i="4"/>
  <c r="E19" i="4"/>
  <c r="B28" i="4" s="1"/>
  <c r="F19" i="4"/>
  <c r="D22" i="4"/>
  <c r="F16" i="4"/>
  <c r="B22" i="4"/>
  <c r="F17" i="4"/>
  <c r="E17" i="4"/>
  <c r="C27" i="4" s="1"/>
  <c r="F21" i="4"/>
  <c r="E21" i="4"/>
  <c r="D28" i="4" s="1"/>
  <c r="E20" i="4"/>
  <c r="C28" i="4" s="1"/>
  <c r="F20" i="4"/>
  <c r="P23" i="4"/>
  <c r="O23" i="4"/>
  <c r="P24" i="4"/>
  <c r="F18" i="4"/>
  <c r="O22" i="4"/>
  <c r="O26" i="4"/>
  <c r="O25" i="4"/>
  <c r="P24" i="5" l="1"/>
  <c r="P25" i="5"/>
  <c r="O24" i="5"/>
  <c r="E28" i="5"/>
  <c r="D29" i="5"/>
  <c r="O23" i="5"/>
  <c r="O26" i="5"/>
  <c r="P23" i="5"/>
  <c r="P22" i="5"/>
  <c r="E22" i="5"/>
  <c r="J17" i="5" s="1"/>
  <c r="B27" i="5"/>
  <c r="O25" i="5"/>
  <c r="C29" i="5"/>
  <c r="P26" i="5"/>
  <c r="D29" i="4"/>
  <c r="E28" i="4"/>
  <c r="C29" i="4"/>
  <c r="B27" i="4"/>
  <c r="E22" i="4"/>
  <c r="J17" i="4" s="1"/>
  <c r="B29" i="5" l="1"/>
  <c r="K25" i="5" s="1"/>
  <c r="L25" i="5" s="1"/>
  <c r="E27" i="5"/>
  <c r="K28" i="5"/>
  <c r="K22" i="5"/>
  <c r="L22" i="5" s="1"/>
  <c r="K23" i="5"/>
  <c r="C30" i="5"/>
  <c r="D30" i="5"/>
  <c r="D30" i="4"/>
  <c r="K22" i="4"/>
  <c r="L22" i="4" s="1"/>
  <c r="K28" i="4"/>
  <c r="K23" i="4"/>
  <c r="B29" i="4"/>
  <c r="E27" i="4"/>
  <c r="K24" i="4" s="1"/>
  <c r="L24" i="4" s="1"/>
  <c r="C30" i="4"/>
  <c r="L23" i="5" l="1"/>
  <c r="K27" i="5"/>
  <c r="L27" i="5" s="1"/>
  <c r="E29" i="5"/>
  <c r="K24" i="5"/>
  <c r="L24" i="5" s="1"/>
  <c r="B30" i="5"/>
  <c r="E29" i="4"/>
  <c r="K27" i="4"/>
  <c r="L27" i="4" s="1"/>
  <c r="M24" i="4" s="1"/>
  <c r="N24" i="4" s="1"/>
  <c r="L23" i="4"/>
  <c r="B30" i="4"/>
  <c r="K25" i="4"/>
  <c r="L25" i="4" s="1"/>
  <c r="M24" i="5" l="1"/>
  <c r="N24" i="5" s="1"/>
  <c r="J38" i="5"/>
  <c r="J34" i="5"/>
  <c r="M25" i="5"/>
  <c r="N25" i="5" s="1"/>
  <c r="M22" i="5"/>
  <c r="N22" i="5" s="1"/>
  <c r="M23" i="5"/>
  <c r="N23" i="5" s="1"/>
  <c r="K26" i="5"/>
  <c r="L26" i="5" s="1"/>
  <c r="M26" i="5" s="1"/>
  <c r="N26" i="5" s="1"/>
  <c r="M25" i="4"/>
  <c r="N25" i="4" s="1"/>
  <c r="K26" i="4"/>
  <c r="L26" i="4" s="1"/>
  <c r="M26" i="4" s="1"/>
  <c r="N26" i="4" s="1"/>
  <c r="J38" i="4"/>
  <c r="J34" i="4"/>
  <c r="M22" i="4"/>
  <c r="N22" i="4" s="1"/>
  <c r="M23" i="4"/>
  <c r="N23" i="4" s="1"/>
  <c r="L33" i="5" l="1"/>
  <c r="L34" i="5"/>
  <c r="L38" i="5"/>
  <c r="L37" i="5"/>
  <c r="L38" i="4"/>
  <c r="L37" i="4"/>
  <c r="L33" i="4"/>
  <c r="L34" i="4"/>
  <c r="J28" i="3" l="1"/>
  <c r="J26" i="3"/>
  <c r="J25" i="3"/>
  <c r="J24" i="3"/>
  <c r="J23" i="3"/>
  <c r="J22" i="3"/>
  <c r="Q10" i="3"/>
  <c r="D21" i="3" s="1"/>
  <c r="K10" i="3"/>
  <c r="C21" i="3" s="1"/>
  <c r="E10" i="3"/>
  <c r="B21" i="3" s="1"/>
  <c r="Q9" i="3"/>
  <c r="D20" i="3" s="1"/>
  <c r="K9" i="3"/>
  <c r="C20" i="3" s="1"/>
  <c r="E9" i="3"/>
  <c r="B20" i="3" s="1"/>
  <c r="Q8" i="3"/>
  <c r="D19" i="3" s="1"/>
  <c r="K8" i="3"/>
  <c r="C19" i="3" s="1"/>
  <c r="E8" i="3"/>
  <c r="B19" i="3" s="1"/>
  <c r="Q7" i="3"/>
  <c r="D18" i="3" s="1"/>
  <c r="K7" i="3"/>
  <c r="C18" i="3" s="1"/>
  <c r="E7" i="3"/>
  <c r="B18" i="3" s="1"/>
  <c r="Q6" i="3"/>
  <c r="D17" i="3" s="1"/>
  <c r="K6" i="3"/>
  <c r="C17" i="3" s="1"/>
  <c r="E6" i="3"/>
  <c r="B17" i="3" s="1"/>
  <c r="Q5" i="3"/>
  <c r="D16" i="3" s="1"/>
  <c r="K5" i="3"/>
  <c r="C16" i="3" s="1"/>
  <c r="E5" i="3"/>
  <c r="B16" i="3" s="1"/>
  <c r="C22" i="3" l="1"/>
  <c r="F17" i="3"/>
  <c r="E17" i="3"/>
  <c r="C27" i="3" s="1"/>
  <c r="F21" i="3"/>
  <c r="E21" i="3"/>
  <c r="D28" i="3" s="1"/>
  <c r="E16" i="3"/>
  <c r="F16" i="3"/>
  <c r="B22" i="3"/>
  <c r="F20" i="3"/>
  <c r="E20" i="3"/>
  <c r="C28" i="3" s="1"/>
  <c r="F19" i="3"/>
  <c r="E19" i="3"/>
  <c r="B28" i="3" s="1"/>
  <c r="D22" i="3"/>
  <c r="E18" i="3"/>
  <c r="D27" i="3" s="1"/>
  <c r="J27" i="3"/>
  <c r="O22" i="3" s="1"/>
  <c r="O26" i="3"/>
  <c r="F18" i="3"/>
  <c r="D29" i="3" l="1"/>
  <c r="D30" i="3"/>
  <c r="E28" i="3"/>
  <c r="P25" i="3"/>
  <c r="O24" i="3"/>
  <c r="O23" i="3"/>
  <c r="P24" i="3"/>
  <c r="P26" i="3"/>
  <c r="O25" i="3"/>
  <c r="C29" i="3"/>
  <c r="P23" i="3"/>
  <c r="P22" i="3"/>
  <c r="B27" i="3"/>
  <c r="E22" i="3"/>
  <c r="J17" i="3" s="1"/>
  <c r="K28" i="3" l="1"/>
  <c r="K22" i="3"/>
  <c r="L22" i="3" s="1"/>
  <c r="K23" i="3"/>
  <c r="C30" i="3"/>
  <c r="B29" i="3"/>
  <c r="K25" i="3" s="1"/>
  <c r="L25" i="3" s="1"/>
  <c r="E27" i="3"/>
  <c r="E29" i="3" l="1"/>
  <c r="K27" i="3"/>
  <c r="L27" i="3" s="1"/>
  <c r="B30" i="3"/>
  <c r="L23" i="3"/>
  <c r="K24" i="3"/>
  <c r="L24" i="3" s="1"/>
  <c r="M24" i="3" s="1"/>
  <c r="N24" i="3" s="1"/>
  <c r="K26" i="3" l="1"/>
  <c r="L26" i="3" s="1"/>
  <c r="M26" i="3" s="1"/>
  <c r="N26" i="3" s="1"/>
  <c r="J38" i="3"/>
  <c r="J34" i="3"/>
  <c r="M23" i="3"/>
  <c r="N23" i="3" s="1"/>
  <c r="M25" i="3"/>
  <c r="N25" i="3" s="1"/>
  <c r="M22" i="3"/>
  <c r="N22" i="3" s="1"/>
  <c r="L33" i="3" l="1"/>
  <c r="L34" i="3"/>
  <c r="L38" i="3"/>
  <c r="L37" i="3"/>
  <c r="L34" i="2" l="1"/>
  <c r="L33" i="2"/>
  <c r="J34" i="2"/>
  <c r="J28" i="2" l="1"/>
  <c r="J25" i="2"/>
  <c r="P25" i="2" s="1"/>
  <c r="J24" i="2"/>
  <c r="O24" i="2" s="1"/>
  <c r="J23" i="2"/>
  <c r="J26" i="2" s="1"/>
  <c r="J22" i="2"/>
  <c r="J27" i="2" s="1"/>
  <c r="D21" i="2"/>
  <c r="B19" i="2"/>
  <c r="C18" i="2"/>
  <c r="Q10" i="2"/>
  <c r="K10" i="2"/>
  <c r="C21" i="2" s="1"/>
  <c r="E10" i="2"/>
  <c r="B21" i="2" s="1"/>
  <c r="Q9" i="2"/>
  <c r="D20" i="2" s="1"/>
  <c r="K9" i="2"/>
  <c r="C20" i="2" s="1"/>
  <c r="E9" i="2"/>
  <c r="B20" i="2" s="1"/>
  <c r="Q8" i="2"/>
  <c r="D19" i="2" s="1"/>
  <c r="K8" i="2"/>
  <c r="C19" i="2" s="1"/>
  <c r="E8" i="2"/>
  <c r="Q7" i="2"/>
  <c r="D18" i="2" s="1"/>
  <c r="K7" i="2"/>
  <c r="E7" i="2"/>
  <c r="B18" i="2" s="1"/>
  <c r="Q6" i="2"/>
  <c r="D17" i="2" s="1"/>
  <c r="K6" i="2"/>
  <c r="C17" i="2" s="1"/>
  <c r="E6" i="2"/>
  <c r="B17" i="2" s="1"/>
  <c r="Q5" i="2"/>
  <c r="D16" i="2" s="1"/>
  <c r="K5" i="2"/>
  <c r="C16" i="2" s="1"/>
  <c r="E5" i="2"/>
  <c r="B16" i="2" s="1"/>
  <c r="E17" i="2" l="1"/>
  <c r="C27" i="2" s="1"/>
  <c r="F17" i="2"/>
  <c r="F21" i="2"/>
  <c r="E21" i="2"/>
  <c r="D28" i="2" s="1"/>
  <c r="O26" i="2"/>
  <c r="P26" i="2"/>
  <c r="F20" i="2"/>
  <c r="E20" i="2"/>
  <c r="C28" i="2" s="1"/>
  <c r="E19" i="2"/>
  <c r="B28" i="2" s="1"/>
  <c r="C22" i="2"/>
  <c r="D22" i="2"/>
  <c r="F18" i="2"/>
  <c r="E18" i="2"/>
  <c r="D27" i="2" s="1"/>
  <c r="B22" i="2"/>
  <c r="P24" i="2"/>
  <c r="O23" i="2"/>
  <c r="O22" i="2"/>
  <c r="P23" i="2"/>
  <c r="P22" i="2"/>
  <c r="O25" i="2"/>
  <c r="F19" i="2"/>
  <c r="F16" i="2"/>
  <c r="E16" i="2"/>
  <c r="B27" i="2" l="1"/>
  <c r="E22" i="2"/>
  <c r="J17" i="2" s="1"/>
  <c r="D29" i="2"/>
  <c r="D30" i="2" s="1"/>
  <c r="E28" i="2"/>
  <c r="C29" i="2"/>
  <c r="C30" i="2" s="1"/>
  <c r="K23" i="2" l="1"/>
  <c r="K28" i="2"/>
  <c r="K22" i="2"/>
  <c r="L22" i="2" s="1"/>
  <c r="B29" i="2"/>
  <c r="B30" i="2" s="1"/>
  <c r="E27" i="2"/>
  <c r="E29" i="2" s="1"/>
  <c r="K25" i="2" l="1"/>
  <c r="L25" i="2" s="1"/>
  <c r="K27" i="2"/>
  <c r="L27" i="2" s="1"/>
  <c r="K24" i="2"/>
  <c r="L24" i="2" s="1"/>
  <c r="L23" i="2"/>
  <c r="M25" i="2" l="1"/>
  <c r="N25" i="2" s="1"/>
  <c r="M24" i="2"/>
  <c r="N24" i="2" s="1"/>
  <c r="M22" i="2"/>
  <c r="N22" i="2" s="1"/>
  <c r="M23" i="2"/>
  <c r="N23" i="2" s="1"/>
  <c r="K26" i="2"/>
  <c r="L26" i="2" s="1"/>
  <c r="M26" i="2" s="1"/>
  <c r="N26" i="2" s="1"/>
  <c r="Q5" i="1" l="1"/>
  <c r="Q6" i="1"/>
  <c r="Q7" i="1"/>
  <c r="Q8" i="1"/>
  <c r="Q9" i="1"/>
  <c r="Q10" i="1"/>
  <c r="J28" i="1" l="1"/>
  <c r="J25" i="1"/>
  <c r="J24" i="1"/>
  <c r="J23" i="1"/>
  <c r="J22" i="1"/>
  <c r="D21" i="1"/>
  <c r="K10" i="1"/>
  <c r="C21" i="1" s="1"/>
  <c r="E10" i="1"/>
  <c r="B21" i="1" s="1"/>
  <c r="D20" i="1"/>
  <c r="K9" i="1"/>
  <c r="C20" i="1" s="1"/>
  <c r="E9" i="1"/>
  <c r="B20" i="1" s="1"/>
  <c r="D19" i="1"/>
  <c r="K8" i="1"/>
  <c r="C19" i="1" s="1"/>
  <c r="E8" i="1"/>
  <c r="B19" i="1" s="1"/>
  <c r="D18" i="1"/>
  <c r="K7" i="1"/>
  <c r="C18" i="1" s="1"/>
  <c r="E7" i="1"/>
  <c r="B18" i="1" s="1"/>
  <c r="D17" i="1"/>
  <c r="K6" i="1"/>
  <c r="C17" i="1" s="1"/>
  <c r="E6" i="1"/>
  <c r="B17" i="1" s="1"/>
  <c r="D16" i="1"/>
  <c r="K5" i="1"/>
  <c r="C16" i="1" s="1"/>
  <c r="E5" i="1"/>
  <c r="B16" i="1" s="1"/>
  <c r="J26" i="1" l="1"/>
  <c r="J27" i="1"/>
  <c r="P23" i="1" s="1"/>
  <c r="D22" i="1"/>
  <c r="F18" i="1"/>
  <c r="E18" i="1"/>
  <c r="D27" i="1" s="1"/>
  <c r="B22" i="1"/>
  <c r="E19" i="1"/>
  <c r="B28" i="1" s="1"/>
  <c r="F17" i="1"/>
  <c r="E17" i="1"/>
  <c r="C27" i="1" s="1"/>
  <c r="E21" i="1"/>
  <c r="D28" i="1" s="1"/>
  <c r="F21" i="1"/>
  <c r="F20" i="1"/>
  <c r="C22" i="1"/>
  <c r="E20" i="1"/>
  <c r="C28" i="1" s="1"/>
  <c r="F16" i="1"/>
  <c r="F19" i="1"/>
  <c r="E16" i="1"/>
  <c r="P25" i="1" l="1"/>
  <c r="O24" i="1"/>
  <c r="O23" i="1"/>
  <c r="O22" i="1"/>
  <c r="P22" i="1"/>
  <c r="P24" i="1"/>
  <c r="O25" i="1"/>
  <c r="O26" i="1"/>
  <c r="P26" i="1"/>
  <c r="E28" i="1"/>
  <c r="B27" i="1"/>
  <c r="E22" i="1"/>
  <c r="J17" i="1" s="1"/>
  <c r="C29" i="1"/>
  <c r="D29" i="1"/>
  <c r="D30" i="1" l="1"/>
  <c r="J33" i="1"/>
  <c r="F28" i="1"/>
  <c r="C30" i="1"/>
  <c r="K23" i="1"/>
  <c r="K22" i="1"/>
  <c r="L22" i="1" s="1"/>
  <c r="B29" i="1"/>
  <c r="E27" i="1"/>
  <c r="K28" i="1"/>
  <c r="B30" i="1" l="1"/>
  <c r="E29" i="1"/>
  <c r="J32" i="1"/>
  <c r="F27" i="1"/>
  <c r="K27" i="1"/>
  <c r="K24" i="1"/>
  <c r="K25" i="1"/>
  <c r="L25" i="1" s="1"/>
  <c r="L23" i="1"/>
  <c r="K26" i="1" l="1"/>
  <c r="L26" i="1" s="1"/>
  <c r="L24" i="1"/>
  <c r="L27" i="1"/>
  <c r="P34" i="1" l="1"/>
  <c r="P33" i="1"/>
  <c r="S35" i="1"/>
  <c r="AA33" i="1" s="1"/>
  <c r="S46" i="1"/>
  <c r="AJ31" i="1" s="1"/>
  <c r="J38" i="1"/>
  <c r="J34" i="1"/>
  <c r="M23" i="1"/>
  <c r="N23" i="1" s="1"/>
  <c r="M22" i="1"/>
  <c r="N22" i="1" s="1"/>
  <c r="M26" i="1"/>
  <c r="N26" i="1" s="1"/>
  <c r="M25" i="1"/>
  <c r="N25" i="1" s="1"/>
  <c r="M24" i="1"/>
  <c r="N24" i="1" s="1"/>
  <c r="M34" i="1" l="1"/>
  <c r="M33" i="1"/>
  <c r="M37" i="1"/>
  <c r="M36" i="1"/>
</calcChain>
</file>

<file path=xl/sharedStrings.xml><?xml version="1.0" encoding="utf-8"?>
<sst xmlns="http://schemas.openxmlformats.org/spreadsheetml/2006/main" count="517" uniqueCount="59">
  <si>
    <t>Perlakuan</t>
  </si>
  <si>
    <t>Ulangan 1</t>
  </si>
  <si>
    <t>Rata-Rata</t>
  </si>
  <si>
    <t>Ulangan 2</t>
  </si>
  <si>
    <t>P1D1</t>
  </si>
  <si>
    <t>P1D2</t>
  </si>
  <si>
    <t>P1D3</t>
  </si>
  <si>
    <t>P2D1</t>
  </si>
  <si>
    <t>P2D2</t>
  </si>
  <si>
    <t>P2D3</t>
  </si>
  <si>
    <t>Tabel Anova RAK Faktorial</t>
  </si>
  <si>
    <t>Ulangan</t>
  </si>
  <si>
    <t>Jumlah</t>
  </si>
  <si>
    <t>p</t>
  </si>
  <si>
    <t>d</t>
  </si>
  <si>
    <t>r</t>
  </si>
  <si>
    <t>Fk</t>
  </si>
  <si>
    <t>Analisis Ragam</t>
  </si>
  <si>
    <t>SK</t>
  </si>
  <si>
    <t>db</t>
  </si>
  <si>
    <t>JK</t>
  </si>
  <si>
    <t>KT</t>
  </si>
  <si>
    <t>Fhitung</t>
  </si>
  <si>
    <t>Tanda</t>
  </si>
  <si>
    <t>F 5%</t>
  </si>
  <si>
    <t>F1%</t>
  </si>
  <si>
    <t>Total</t>
  </si>
  <si>
    <t>Kelompok</t>
  </si>
  <si>
    <t>Tabel Dua Arah</t>
  </si>
  <si>
    <t>P</t>
  </si>
  <si>
    <t>D</t>
  </si>
  <si>
    <t>D1</t>
  </si>
  <si>
    <t>D2</t>
  </si>
  <si>
    <t>D3</t>
  </si>
  <si>
    <t>P1</t>
  </si>
  <si>
    <t>Galat</t>
  </si>
  <si>
    <t>P2</t>
  </si>
  <si>
    <t xml:space="preserve">Jumlah Daun Tanaman Bayam Merah </t>
  </si>
  <si>
    <t>Ulangan 3</t>
  </si>
  <si>
    <t>PD</t>
  </si>
  <si>
    <t>Rerata</t>
  </si>
  <si>
    <t>BNJ</t>
  </si>
  <si>
    <t>Rearata</t>
  </si>
  <si>
    <t>sd(2;10)</t>
  </si>
  <si>
    <t>sd(3;10)</t>
  </si>
  <si>
    <t>Notasi</t>
  </si>
  <si>
    <t>a</t>
  </si>
  <si>
    <t>b</t>
  </si>
  <si>
    <t>BNJ (P)</t>
  </si>
  <si>
    <t>(2;10)</t>
  </si>
  <si>
    <t>BNJ (D)</t>
  </si>
  <si>
    <t>(3;10)</t>
  </si>
  <si>
    <t>A</t>
  </si>
  <si>
    <t>Rata rata jumlah daun pada interaksi antara f1 dan f1</t>
  </si>
  <si>
    <t>Rata-Rata Jumlah Daun Bayam Merah</t>
  </si>
  <si>
    <t>BNJ 5%</t>
  </si>
  <si>
    <t xml:space="preserve">  </t>
  </si>
  <si>
    <t>keterangan: angka -angka yang diikuti huruf yang sama pada kolom yang sama menunjukkan berbeda tidak nyata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</si>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</sst>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00000"/>
    <numFmt numFmtId="168" formatCode="0.0000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6" xfId="0" applyBorder="1"/>
    <xf numFmtId="0" fontId="0" fillId="0" borderId="0" xfId="0" applyBorder="1"/>
    <xf numFmtId="0" fontId="0" fillId="3" borderId="6" xfId="0" applyFill="1" applyBorder="1"/>
    <xf numFmtId="2" fontId="0" fillId="0" borderId="6" xfId="0" applyNumberFormat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6" xfId="0" applyFill="1" applyBorder="1"/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0" fillId="4" borderId="6" xfId="0" applyFill="1" applyBorder="1" applyAlignment="1"/>
    <xf numFmtId="0" fontId="0" fillId="0" borderId="0" xfId="0" applyFill="1"/>
    <xf numFmtId="164" fontId="0" fillId="0" borderId="6" xfId="0" applyNumberFormat="1" applyBorder="1"/>
    <xf numFmtId="165" fontId="0" fillId="0" borderId="6" xfId="0" applyNumberFormat="1" applyBorder="1"/>
    <xf numFmtId="166" fontId="0" fillId="0" borderId="6" xfId="0" applyNumberFormat="1" applyBorder="1"/>
    <xf numFmtId="167" fontId="0" fillId="0" borderId="6" xfId="0" applyNumberFormat="1" applyBorder="1"/>
    <xf numFmtId="168" fontId="0" fillId="0" borderId="6" xfId="0" applyNumberFormat="1" applyBorder="1"/>
    <xf numFmtId="166" fontId="0" fillId="0" borderId="0" xfId="0" applyNumberFormat="1"/>
    <xf numFmtId="167" fontId="0" fillId="0" borderId="0" xfId="0" applyNumberFormat="1"/>
    <xf numFmtId="0" fontId="0" fillId="0" borderId="0" xfId="0" applyFill="1" applyBorder="1"/>
    <xf numFmtId="0" fontId="0" fillId="4" borderId="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topLeftCell="F16" workbookViewId="0">
      <selection activeCell="K37" sqref="K37"/>
    </sheetView>
  </sheetViews>
  <sheetFormatPr defaultRowHeight="15" x14ac:dyDescent="0.25"/>
  <cols>
    <col min="1" max="1" width="11.140625" customWidth="1"/>
    <col min="7" max="7" width="10.28515625" customWidth="1"/>
    <col min="13" max="13" width="9.7109375" customWidth="1"/>
    <col min="16" max="16" width="9.28515625" customWidth="1"/>
    <col min="19" max="19" width="9.140625" customWidth="1"/>
    <col min="27" max="27" width="9" customWidth="1"/>
    <col min="28" max="28" width="2" bestFit="1" customWidth="1"/>
    <col min="29" max="29" width="2.28515625" bestFit="1" customWidth="1"/>
    <col min="30" max="30" width="9" customWidth="1"/>
    <col min="31" max="31" width="2.140625" bestFit="1" customWidth="1"/>
    <col min="32" max="32" width="2.28515625" bestFit="1" customWidth="1"/>
    <col min="33" max="33" width="9" customWidth="1"/>
    <col min="34" max="34" width="2.140625" bestFit="1" customWidth="1"/>
    <col min="35" max="35" width="2.28515625" bestFit="1" customWidth="1"/>
  </cols>
  <sheetData>
    <row r="1" spans="1:17" x14ac:dyDescent="0.25">
      <c r="A1" t="s">
        <v>37</v>
      </c>
    </row>
    <row r="3" spans="1:17" x14ac:dyDescent="0.25">
      <c r="A3" s="28" t="s">
        <v>0</v>
      </c>
      <c r="B3" s="9"/>
      <c r="C3" s="10" t="s">
        <v>1</v>
      </c>
      <c r="D3" s="11"/>
      <c r="E3" s="28" t="s">
        <v>2</v>
      </c>
      <c r="G3" s="28" t="s">
        <v>0</v>
      </c>
      <c r="H3" s="9"/>
      <c r="I3" s="10" t="s">
        <v>3</v>
      </c>
      <c r="J3" s="11"/>
      <c r="K3" s="28" t="s">
        <v>2</v>
      </c>
      <c r="M3" s="28" t="s">
        <v>0</v>
      </c>
      <c r="N3" s="9"/>
      <c r="O3" s="10" t="s">
        <v>38</v>
      </c>
      <c r="P3" s="11"/>
      <c r="Q3" s="28" t="s">
        <v>2</v>
      </c>
    </row>
    <row r="4" spans="1:17" x14ac:dyDescent="0.25">
      <c r="A4" s="29"/>
      <c r="B4" s="12">
        <v>1</v>
      </c>
      <c r="C4" s="12">
        <v>2</v>
      </c>
      <c r="D4" s="12">
        <v>3</v>
      </c>
      <c r="E4" s="29"/>
      <c r="G4" s="29"/>
      <c r="H4" s="12">
        <v>1</v>
      </c>
      <c r="I4" s="12">
        <v>2</v>
      </c>
      <c r="J4" s="12">
        <v>3</v>
      </c>
      <c r="K4" s="29"/>
      <c r="M4" s="29"/>
      <c r="N4" s="12">
        <v>1</v>
      </c>
      <c r="O4" s="12">
        <v>2</v>
      </c>
      <c r="P4" s="12">
        <v>3</v>
      </c>
      <c r="Q4" s="29"/>
    </row>
    <row r="5" spans="1:17" x14ac:dyDescent="0.25">
      <c r="A5" s="1" t="s">
        <v>4</v>
      </c>
      <c r="B5" s="1">
        <v>4</v>
      </c>
      <c r="C5" s="1">
        <v>4</v>
      </c>
      <c r="D5" s="1">
        <v>3</v>
      </c>
      <c r="E5" s="4">
        <f>AVERAGE(B5:D5)</f>
        <v>3.6666666666666665</v>
      </c>
      <c r="G5" s="1" t="s">
        <v>4</v>
      </c>
      <c r="H5" s="1">
        <v>3</v>
      </c>
      <c r="I5" s="1">
        <v>3</v>
      </c>
      <c r="J5" s="1">
        <v>3</v>
      </c>
      <c r="K5" s="1">
        <f>AVERAGE(H5:J5)</f>
        <v>3</v>
      </c>
      <c r="M5" s="1" t="s">
        <v>4</v>
      </c>
      <c r="N5" s="1">
        <v>5</v>
      </c>
      <c r="O5" s="1">
        <v>2</v>
      </c>
      <c r="P5" s="1">
        <v>2</v>
      </c>
      <c r="Q5" s="1">
        <f>AVERAGE(N5:P5)</f>
        <v>3</v>
      </c>
    </row>
    <row r="6" spans="1:17" x14ac:dyDescent="0.25">
      <c r="A6" s="1" t="s">
        <v>5</v>
      </c>
      <c r="B6" s="1">
        <v>2</v>
      </c>
      <c r="C6" s="1">
        <v>2</v>
      </c>
      <c r="D6" s="1">
        <v>3</v>
      </c>
      <c r="E6" s="4">
        <f t="shared" ref="E6:E10" si="0">AVERAGE(B6:D6)</f>
        <v>2.3333333333333335</v>
      </c>
      <c r="G6" s="1" t="s">
        <v>5</v>
      </c>
      <c r="H6" s="1">
        <v>2</v>
      </c>
      <c r="I6" s="1">
        <v>3</v>
      </c>
      <c r="J6" s="1">
        <v>2</v>
      </c>
      <c r="K6" s="4">
        <f t="shared" ref="K6:K10" si="1">AVERAGE(H6:J6)</f>
        <v>2.3333333333333335</v>
      </c>
      <c r="M6" s="1" t="s">
        <v>5</v>
      </c>
      <c r="N6" s="1">
        <v>2</v>
      </c>
      <c r="O6" s="1">
        <v>1</v>
      </c>
      <c r="P6" s="1">
        <v>2</v>
      </c>
      <c r="Q6" s="4">
        <f t="shared" ref="Q6:Q10" si="2">AVERAGE(N6:P6)</f>
        <v>1.6666666666666667</v>
      </c>
    </row>
    <row r="7" spans="1:17" x14ac:dyDescent="0.25">
      <c r="A7" s="1" t="s">
        <v>6</v>
      </c>
      <c r="B7" s="1">
        <v>3</v>
      </c>
      <c r="C7" s="1">
        <v>3</v>
      </c>
      <c r="D7" s="1">
        <v>3</v>
      </c>
      <c r="E7" s="1">
        <f t="shared" si="0"/>
        <v>3</v>
      </c>
      <c r="G7" s="1" t="s">
        <v>6</v>
      </c>
      <c r="H7" s="1">
        <v>3</v>
      </c>
      <c r="I7" s="1">
        <v>3</v>
      </c>
      <c r="J7" s="1">
        <v>3</v>
      </c>
      <c r="K7" s="1">
        <f t="shared" si="1"/>
        <v>3</v>
      </c>
      <c r="M7" s="1" t="s">
        <v>6</v>
      </c>
      <c r="N7" s="1">
        <v>3</v>
      </c>
      <c r="O7" s="1">
        <v>3</v>
      </c>
      <c r="P7" s="1">
        <v>3</v>
      </c>
      <c r="Q7" s="1">
        <f t="shared" si="2"/>
        <v>3</v>
      </c>
    </row>
    <row r="8" spans="1:17" x14ac:dyDescent="0.25">
      <c r="A8" s="1" t="s">
        <v>7</v>
      </c>
      <c r="B8" s="1">
        <v>3</v>
      </c>
      <c r="C8" s="1">
        <v>5</v>
      </c>
      <c r="D8" s="1">
        <v>4</v>
      </c>
      <c r="E8" s="1">
        <f t="shared" si="0"/>
        <v>4</v>
      </c>
      <c r="G8" s="1" t="s">
        <v>7</v>
      </c>
      <c r="H8" s="1">
        <v>2</v>
      </c>
      <c r="I8" s="1">
        <v>3</v>
      </c>
      <c r="J8" s="1">
        <v>3</v>
      </c>
      <c r="K8" s="4">
        <f t="shared" si="1"/>
        <v>2.6666666666666665</v>
      </c>
      <c r="M8" s="1" t="s">
        <v>7</v>
      </c>
      <c r="N8" s="1">
        <v>2</v>
      </c>
      <c r="O8" s="1">
        <v>3</v>
      </c>
      <c r="P8" s="1">
        <v>3</v>
      </c>
      <c r="Q8" s="4">
        <f t="shared" si="2"/>
        <v>2.6666666666666665</v>
      </c>
    </row>
    <row r="9" spans="1:17" x14ac:dyDescent="0.25">
      <c r="A9" s="1" t="s">
        <v>8</v>
      </c>
      <c r="B9" s="1">
        <v>3</v>
      </c>
      <c r="C9" s="1">
        <v>5</v>
      </c>
      <c r="D9" s="1">
        <v>2</v>
      </c>
      <c r="E9" s="4">
        <f t="shared" si="0"/>
        <v>3.3333333333333335</v>
      </c>
      <c r="G9" s="1" t="s">
        <v>8</v>
      </c>
      <c r="H9" s="1">
        <v>5</v>
      </c>
      <c r="I9" s="1">
        <v>2</v>
      </c>
      <c r="J9" s="1">
        <v>2</v>
      </c>
      <c r="K9" s="1">
        <f t="shared" si="1"/>
        <v>3</v>
      </c>
      <c r="M9" s="1" t="s">
        <v>8</v>
      </c>
      <c r="N9" s="1">
        <v>2</v>
      </c>
      <c r="O9" s="1">
        <v>4</v>
      </c>
      <c r="P9" s="1">
        <v>4</v>
      </c>
      <c r="Q9" s="4">
        <f t="shared" si="2"/>
        <v>3.3333333333333335</v>
      </c>
    </row>
    <row r="10" spans="1:17" x14ac:dyDescent="0.25">
      <c r="A10" s="1" t="s">
        <v>9</v>
      </c>
      <c r="B10" s="1">
        <v>5</v>
      </c>
      <c r="C10" s="1">
        <v>4</v>
      </c>
      <c r="D10" s="1">
        <v>5</v>
      </c>
      <c r="E10" s="4">
        <f t="shared" si="0"/>
        <v>4.666666666666667</v>
      </c>
      <c r="G10" s="1" t="s">
        <v>9</v>
      </c>
      <c r="H10" s="1">
        <v>4</v>
      </c>
      <c r="I10" s="1">
        <v>5</v>
      </c>
      <c r="J10" s="1">
        <v>4</v>
      </c>
      <c r="K10" s="4">
        <f t="shared" si="1"/>
        <v>4.333333333333333</v>
      </c>
      <c r="M10" s="1" t="s">
        <v>9</v>
      </c>
      <c r="N10" s="1">
        <v>4</v>
      </c>
      <c r="O10" s="1">
        <v>3</v>
      </c>
      <c r="P10" s="1">
        <v>3</v>
      </c>
      <c r="Q10" s="4">
        <f t="shared" si="2"/>
        <v>3.3333333333333335</v>
      </c>
    </row>
    <row r="12" spans="1:17" x14ac:dyDescent="0.25">
      <c r="A12" t="s">
        <v>54</v>
      </c>
      <c r="I12" t="s">
        <v>10</v>
      </c>
    </row>
    <row r="14" spans="1:17" x14ac:dyDescent="0.25">
      <c r="A14" s="28" t="s">
        <v>0</v>
      </c>
      <c r="B14" s="9"/>
      <c r="C14" s="10" t="s">
        <v>11</v>
      </c>
      <c r="D14" s="11"/>
      <c r="E14" s="28" t="s">
        <v>12</v>
      </c>
      <c r="F14" s="28" t="s">
        <v>2</v>
      </c>
      <c r="I14" s="1" t="s">
        <v>13</v>
      </c>
      <c r="J14" s="1">
        <v>2</v>
      </c>
    </row>
    <row r="15" spans="1:17" x14ac:dyDescent="0.25">
      <c r="A15" s="29"/>
      <c r="B15" s="12">
        <v>1</v>
      </c>
      <c r="C15" s="12">
        <v>2</v>
      </c>
      <c r="D15" s="12">
        <v>3</v>
      </c>
      <c r="E15" s="29"/>
      <c r="F15" s="29"/>
      <c r="H15" s="2"/>
      <c r="I15" s="1" t="s">
        <v>14</v>
      </c>
      <c r="J15" s="1">
        <v>3</v>
      </c>
      <c r="Q15" s="2"/>
    </row>
    <row r="16" spans="1:17" x14ac:dyDescent="0.25">
      <c r="A16" s="1" t="s">
        <v>4</v>
      </c>
      <c r="B16" s="4">
        <f t="shared" ref="B16:B21" si="3">(E5)</f>
        <v>3.6666666666666665</v>
      </c>
      <c r="C16" s="1">
        <f t="shared" ref="C16:C21" si="4">(K5)</f>
        <v>3</v>
      </c>
      <c r="D16" s="1">
        <f>(Q5)</f>
        <v>3</v>
      </c>
      <c r="E16" s="4">
        <f>SUM(B16:D16)</f>
        <v>9.6666666666666661</v>
      </c>
      <c r="F16" s="4">
        <f>AVERAGE(B16:D16)</f>
        <v>3.2222222222222219</v>
      </c>
      <c r="I16" s="1" t="s">
        <v>15</v>
      </c>
      <c r="J16" s="1">
        <v>3</v>
      </c>
    </row>
    <row r="17" spans="1:36" x14ac:dyDescent="0.25">
      <c r="A17" s="1" t="s">
        <v>5</v>
      </c>
      <c r="B17" s="4">
        <f t="shared" si="3"/>
        <v>2.3333333333333335</v>
      </c>
      <c r="C17" s="4">
        <f t="shared" si="4"/>
        <v>2.3333333333333335</v>
      </c>
      <c r="D17" s="4">
        <f t="shared" ref="D17:D20" si="5">(Q6)</f>
        <v>1.6666666666666667</v>
      </c>
      <c r="E17" s="4">
        <f t="shared" ref="E17:E21" si="6">SUM(B17:D17)</f>
        <v>6.3333333333333339</v>
      </c>
      <c r="F17" s="4">
        <f t="shared" ref="F17:F21" si="7">AVERAGE(B17:D17)</f>
        <v>2.1111111111111112</v>
      </c>
      <c r="H17" s="2"/>
      <c r="I17" s="1" t="s">
        <v>16</v>
      </c>
      <c r="J17" s="21">
        <f>(E22^2)/(J14*J15*J16)</f>
        <v>176.30246913580248</v>
      </c>
    </row>
    <row r="18" spans="1:36" x14ac:dyDescent="0.25">
      <c r="A18" s="1" t="s">
        <v>6</v>
      </c>
      <c r="B18" s="1">
        <f t="shared" si="3"/>
        <v>3</v>
      </c>
      <c r="C18" s="1">
        <f t="shared" si="4"/>
        <v>3</v>
      </c>
      <c r="D18" s="1">
        <f t="shared" si="5"/>
        <v>3</v>
      </c>
      <c r="E18" s="1">
        <f t="shared" si="6"/>
        <v>9</v>
      </c>
      <c r="F18" s="1">
        <f t="shared" si="7"/>
        <v>3</v>
      </c>
    </row>
    <row r="19" spans="1:36" x14ac:dyDescent="0.25">
      <c r="A19" s="1" t="s">
        <v>7</v>
      </c>
      <c r="B19" s="1">
        <f t="shared" si="3"/>
        <v>4</v>
      </c>
      <c r="C19" s="4">
        <f t="shared" si="4"/>
        <v>2.6666666666666665</v>
      </c>
      <c r="D19" s="4">
        <f t="shared" si="5"/>
        <v>2.6666666666666665</v>
      </c>
      <c r="E19" s="4">
        <f t="shared" si="6"/>
        <v>9.3333333333333321</v>
      </c>
      <c r="F19" s="4">
        <f t="shared" si="7"/>
        <v>3.1111111111111107</v>
      </c>
      <c r="I19" t="s">
        <v>17</v>
      </c>
    </row>
    <row r="20" spans="1:36" x14ac:dyDescent="0.25">
      <c r="A20" s="1" t="s">
        <v>8</v>
      </c>
      <c r="B20" s="4">
        <f t="shared" si="3"/>
        <v>3.3333333333333335</v>
      </c>
      <c r="C20" s="1">
        <f t="shared" si="4"/>
        <v>3</v>
      </c>
      <c r="D20" s="4">
        <f t="shared" si="5"/>
        <v>3.3333333333333335</v>
      </c>
      <c r="E20" s="4">
        <f t="shared" si="6"/>
        <v>9.6666666666666679</v>
      </c>
      <c r="F20" s="4">
        <f t="shared" si="7"/>
        <v>3.2222222222222228</v>
      </c>
      <c r="Q20" s="2"/>
    </row>
    <row r="21" spans="1:36" x14ac:dyDescent="0.25">
      <c r="A21" s="1" t="s">
        <v>9</v>
      </c>
      <c r="B21" s="4">
        <f t="shared" si="3"/>
        <v>4.666666666666667</v>
      </c>
      <c r="C21" s="4">
        <f t="shared" si="4"/>
        <v>4.333333333333333</v>
      </c>
      <c r="D21" s="4">
        <f>(Q10)</f>
        <v>3.3333333333333335</v>
      </c>
      <c r="E21" s="4">
        <f t="shared" si="6"/>
        <v>12.333333333333334</v>
      </c>
      <c r="F21" s="4">
        <f t="shared" si="7"/>
        <v>4.1111111111111116</v>
      </c>
      <c r="I21" s="12" t="s">
        <v>18</v>
      </c>
      <c r="J21" s="12" t="s">
        <v>19</v>
      </c>
      <c r="K21" s="12" t="s">
        <v>20</v>
      </c>
      <c r="L21" s="12" t="s">
        <v>21</v>
      </c>
      <c r="M21" s="12" t="s">
        <v>22</v>
      </c>
      <c r="N21" s="12" t="s">
        <v>23</v>
      </c>
      <c r="O21" s="12" t="s">
        <v>24</v>
      </c>
      <c r="P21" s="12" t="s">
        <v>25</v>
      </c>
      <c r="R21" s="40" t="s">
        <v>29</v>
      </c>
      <c r="S21" s="5"/>
      <c r="T21" s="6" t="s">
        <v>30</v>
      </c>
      <c r="U21" s="7"/>
      <c r="V21" s="40" t="s">
        <v>26</v>
      </c>
      <c r="W21" s="40" t="s">
        <v>2</v>
      </c>
    </row>
    <row r="22" spans="1:36" x14ac:dyDescent="0.25">
      <c r="A22" s="1" t="s">
        <v>26</v>
      </c>
      <c r="B22" s="1">
        <f>SUM(B16:B21)</f>
        <v>21</v>
      </c>
      <c r="C22" s="4">
        <f t="shared" ref="C22:E22" si="8">SUM(C16:C21)</f>
        <v>18.333333333333332</v>
      </c>
      <c r="D22" s="1">
        <f t="shared" si="8"/>
        <v>17</v>
      </c>
      <c r="E22" s="4">
        <f t="shared" si="8"/>
        <v>56.333333333333336</v>
      </c>
      <c r="F22" s="4">
        <f>SUM(F16:F21)</f>
        <v>18.777777777777779</v>
      </c>
      <c r="I22" s="1" t="s">
        <v>27</v>
      </c>
      <c r="J22" s="1">
        <f>(J16-1)</f>
        <v>2</v>
      </c>
      <c r="K22" s="23">
        <f>SUMSQ(B22:D22)/6-J17</f>
        <v>1.382716049382708</v>
      </c>
      <c r="L22" s="23">
        <f>(K22/J22)</f>
        <v>0.69135802469135399</v>
      </c>
      <c r="M22" s="23">
        <f>(L22/L27)</f>
        <v>4.8275862068964184</v>
      </c>
      <c r="N22" s="1" t="str">
        <f>IF(M22&lt;O22,"tn",IF(M22&lt;P22,"*","**"))</f>
        <v>*</v>
      </c>
      <c r="O22" s="23">
        <f>FINV(5%,$J22,$J27)</f>
        <v>4.1028210151304032</v>
      </c>
      <c r="P22" s="23">
        <f>FINV(1%,$J22,$J27)</f>
        <v>7.5594321575479011</v>
      </c>
      <c r="R22" s="41"/>
      <c r="S22" s="8" t="s">
        <v>31</v>
      </c>
      <c r="T22" s="8" t="s">
        <v>32</v>
      </c>
      <c r="U22" s="8" t="s">
        <v>33</v>
      </c>
      <c r="V22" s="41"/>
      <c r="W22" s="41"/>
    </row>
    <row r="23" spans="1:36" x14ac:dyDescent="0.25">
      <c r="I23" s="1" t="s">
        <v>0</v>
      </c>
      <c r="J23" s="1">
        <f>(J14*J15)-1</f>
        <v>5</v>
      </c>
      <c r="K23" s="23">
        <f>SUMSQ(E16:E21)/J16-J17</f>
        <v>6.1049382716049081</v>
      </c>
      <c r="L23" s="23">
        <f t="shared" ref="L23:L27" si="9">(K23/J23)</f>
        <v>1.2209876543209817</v>
      </c>
      <c r="M23" s="23">
        <f>(L23/L27)</f>
        <v>8.5258620689652904</v>
      </c>
      <c r="N23" s="1" t="str">
        <f t="shared" ref="N23:N26" si="10">IF(M23&lt;O23,"tn",IF(M23&lt;P23,"*","**"))</f>
        <v>**</v>
      </c>
      <c r="O23" s="23">
        <f>FINV(5%, $J23,$J27)</f>
        <v>3.325834530413013</v>
      </c>
      <c r="P23" s="23">
        <f>FINV(1%,$J23,$J27)</f>
        <v>5.6363261876690833</v>
      </c>
      <c r="R23" s="1" t="s">
        <v>34</v>
      </c>
      <c r="S23" s="4"/>
      <c r="T23" s="4"/>
      <c r="U23" s="1"/>
      <c r="V23" s="1"/>
      <c r="W23" s="4"/>
    </row>
    <row r="24" spans="1:36" x14ac:dyDescent="0.25">
      <c r="A24" t="s">
        <v>28</v>
      </c>
      <c r="I24" s="1" t="s">
        <v>29</v>
      </c>
      <c r="J24" s="1">
        <f>(J14-1)</f>
        <v>1</v>
      </c>
      <c r="K24" s="23">
        <f>SUMSQ(E27:E28)/(J16*J15)-J17</f>
        <v>2.2283950617283779</v>
      </c>
      <c r="L24" s="23">
        <f t="shared" si="9"/>
        <v>2.2283950617283779</v>
      </c>
      <c r="M24" s="22">
        <f>(L24/L27)</f>
        <v>15.560344827585748</v>
      </c>
      <c r="N24" s="1" t="str">
        <f t="shared" si="10"/>
        <v>**</v>
      </c>
      <c r="O24" s="23">
        <f>FINV(5%,$J24,$J27)</f>
        <v>4.9646027437307128</v>
      </c>
      <c r="P24" s="22">
        <f>FINV(1%,$J24,$J27)</f>
        <v>10.044289273396597</v>
      </c>
      <c r="R24" s="1" t="s">
        <v>36</v>
      </c>
      <c r="S24" s="4"/>
      <c r="T24" s="4"/>
      <c r="U24" s="4"/>
      <c r="V24" s="4"/>
      <c r="W24" s="4"/>
    </row>
    <row r="25" spans="1:36" x14ac:dyDescent="0.25">
      <c r="A25" s="28" t="s">
        <v>29</v>
      </c>
      <c r="B25" s="13"/>
      <c r="C25" s="14" t="s">
        <v>30</v>
      </c>
      <c r="D25" s="15"/>
      <c r="E25" s="28" t="s">
        <v>26</v>
      </c>
      <c r="F25" s="28" t="s">
        <v>2</v>
      </c>
      <c r="I25" s="1" t="s">
        <v>30</v>
      </c>
      <c r="J25" s="1">
        <f>(J15-1)</f>
        <v>2</v>
      </c>
      <c r="K25" s="23">
        <f>SUMSQ(B29:D29)/(J16*J14)-J17</f>
        <v>2.3827160493827364</v>
      </c>
      <c r="L25" s="23">
        <f t="shared" si="9"/>
        <v>1.1913580246913682</v>
      </c>
      <c r="M25" s="23">
        <f>(L25/L27)</f>
        <v>8.3189655172412689</v>
      </c>
      <c r="N25" s="1" t="str">
        <f t="shared" si="10"/>
        <v>**</v>
      </c>
      <c r="O25" s="23">
        <f>FINV(5%,$J25,$J27)</f>
        <v>4.1028210151304032</v>
      </c>
      <c r="P25" s="23">
        <f>FINV(1%,$J25,$J27)</f>
        <v>7.5594321575479011</v>
      </c>
      <c r="R25" s="1" t="s">
        <v>26</v>
      </c>
      <c r="S25" s="1"/>
      <c r="T25" s="1"/>
      <c r="U25" s="4"/>
      <c r="V25" s="4"/>
      <c r="W25" s="3"/>
    </row>
    <row r="26" spans="1:36" x14ac:dyDescent="0.25">
      <c r="A26" s="29"/>
      <c r="B26" s="16" t="s">
        <v>31</v>
      </c>
      <c r="C26" s="16" t="s">
        <v>32</v>
      </c>
      <c r="D26" s="16" t="s">
        <v>33</v>
      </c>
      <c r="E26" s="29"/>
      <c r="F26" s="29"/>
      <c r="I26" s="1" t="s">
        <v>39</v>
      </c>
      <c r="J26" s="1">
        <f>(J23-J24-J25)</f>
        <v>2</v>
      </c>
      <c r="K26" s="23">
        <f>(K23-K24-K25)</f>
        <v>1.4938271604937938</v>
      </c>
      <c r="L26" s="23">
        <f t="shared" si="9"/>
        <v>0.74691358024689691</v>
      </c>
      <c r="M26" s="23">
        <f>(L26/L27)</f>
        <v>5.2155172413790805</v>
      </c>
      <c r="N26" s="1" t="str">
        <f t="shared" si="10"/>
        <v>*</v>
      </c>
      <c r="O26" s="23">
        <f>FINV(5%,$J26,$J27)</f>
        <v>4.1028210151304032</v>
      </c>
      <c r="P26" s="23">
        <f>FINV(1%,$J26,$J27)</f>
        <v>7.5594321575479011</v>
      </c>
      <c r="R26" s="1" t="s">
        <v>2</v>
      </c>
      <c r="S26" s="4"/>
      <c r="T26" s="4"/>
      <c r="U26" s="4"/>
      <c r="V26" s="3"/>
      <c r="W26" s="3"/>
    </row>
    <row r="27" spans="1:36" x14ac:dyDescent="0.25">
      <c r="A27" s="1" t="s">
        <v>34</v>
      </c>
      <c r="B27" s="4">
        <f>(E16)</f>
        <v>9.6666666666666661</v>
      </c>
      <c r="C27" s="4">
        <f>(E17)</f>
        <v>6.3333333333333339</v>
      </c>
      <c r="D27" s="1">
        <f>(E18)</f>
        <v>9</v>
      </c>
      <c r="E27" s="1">
        <f>SUM(B27:D27)</f>
        <v>25</v>
      </c>
      <c r="F27" s="4">
        <f>(E27/9)</f>
        <v>2.7777777777777777</v>
      </c>
      <c r="H27" s="2"/>
      <c r="I27" s="1" t="s">
        <v>35</v>
      </c>
      <c r="J27" s="1">
        <f>(J28-J22-J23)</f>
        <v>10</v>
      </c>
      <c r="K27" s="23">
        <f>(K28-K23-K22)</f>
        <v>1.43209876543213</v>
      </c>
      <c r="L27" s="23">
        <f t="shared" si="9"/>
        <v>0.14320987654321299</v>
      </c>
      <c r="M27" s="3"/>
      <c r="N27" s="3"/>
      <c r="O27" s="3"/>
      <c r="P27" s="3"/>
    </row>
    <row r="28" spans="1:36" x14ac:dyDescent="0.25">
      <c r="A28" s="1" t="s">
        <v>36</v>
      </c>
      <c r="B28" s="4">
        <f>(E19)</f>
        <v>9.3333333333333321</v>
      </c>
      <c r="C28" s="4">
        <f>(E20)</f>
        <v>9.6666666666666679</v>
      </c>
      <c r="D28" s="4">
        <f>(E21)</f>
        <v>12.333333333333334</v>
      </c>
      <c r="E28" s="4">
        <f>SUM(B28:D28)</f>
        <v>31.333333333333336</v>
      </c>
      <c r="F28" s="4">
        <f>(E28/9)</f>
        <v>3.4814814814814818</v>
      </c>
      <c r="I28" s="1" t="s">
        <v>26</v>
      </c>
      <c r="J28" s="1">
        <f>(J14*J15*J16-1)</f>
        <v>17</v>
      </c>
      <c r="K28" s="23">
        <f>SUMSQ(B16:D21)-J17</f>
        <v>8.9197530864197461</v>
      </c>
      <c r="L28" s="3"/>
      <c r="M28" s="3"/>
      <c r="N28" s="3"/>
      <c r="O28" s="3"/>
      <c r="P28" s="3"/>
      <c r="Z28" t="s">
        <v>53</v>
      </c>
    </row>
    <row r="29" spans="1:36" x14ac:dyDescent="0.25">
      <c r="A29" s="1" t="s">
        <v>26</v>
      </c>
      <c r="B29" s="1">
        <f>SUM(B27:B28)</f>
        <v>19</v>
      </c>
      <c r="C29" s="1">
        <f t="shared" ref="C29:E29" si="11">SUM(C27:C28)</f>
        <v>16</v>
      </c>
      <c r="D29" s="4">
        <f t="shared" si="11"/>
        <v>21.333333333333336</v>
      </c>
      <c r="E29" s="4">
        <f t="shared" si="11"/>
        <v>56.333333333333336</v>
      </c>
      <c r="F29" s="3"/>
      <c r="H29" s="2"/>
      <c r="R29" s="28" t="s">
        <v>29</v>
      </c>
      <c r="S29" s="37" t="s">
        <v>30</v>
      </c>
      <c r="T29" s="38"/>
      <c r="U29" s="38"/>
      <c r="V29" s="38"/>
      <c r="W29" s="39"/>
      <c r="X29" s="12"/>
      <c r="Z29" s="28" t="s">
        <v>29</v>
      </c>
      <c r="AA29" s="37" t="s">
        <v>30</v>
      </c>
      <c r="AB29" s="38"/>
      <c r="AC29" s="38"/>
      <c r="AD29" s="38"/>
      <c r="AE29" s="38"/>
      <c r="AF29" s="38"/>
      <c r="AG29" s="39"/>
      <c r="AH29" s="12"/>
      <c r="AI29" s="12"/>
      <c r="AJ29" s="28" t="s">
        <v>55</v>
      </c>
    </row>
    <row r="30" spans="1:36" x14ac:dyDescent="0.25">
      <c r="A30" s="1" t="s">
        <v>2</v>
      </c>
      <c r="B30" s="4">
        <f>(B29/6)</f>
        <v>3.1666666666666665</v>
      </c>
      <c r="C30" s="4">
        <f>(C29/6)</f>
        <v>2.6666666666666665</v>
      </c>
      <c r="D30" s="4">
        <f>(D29/6)</f>
        <v>3.5555555555555558</v>
      </c>
      <c r="E30" s="3"/>
      <c r="F30" s="3"/>
      <c r="R30" s="29"/>
      <c r="S30" s="12" t="s">
        <v>31</v>
      </c>
      <c r="T30" s="12"/>
      <c r="U30" s="12" t="s">
        <v>32</v>
      </c>
      <c r="V30" s="12"/>
      <c r="W30" s="12" t="s">
        <v>33</v>
      </c>
      <c r="X30" s="12"/>
      <c r="Z30" s="29"/>
      <c r="AA30" s="12" t="s">
        <v>31</v>
      </c>
      <c r="AB30" s="12"/>
      <c r="AC30" s="12"/>
      <c r="AD30" s="12" t="s">
        <v>32</v>
      </c>
      <c r="AE30" s="12"/>
      <c r="AF30" s="12"/>
      <c r="AG30" s="12" t="s">
        <v>33</v>
      </c>
      <c r="AH30" s="12"/>
      <c r="AI30" s="12"/>
      <c r="AJ30" s="29"/>
    </row>
    <row r="31" spans="1:36" x14ac:dyDescent="0.25">
      <c r="I31" t="s">
        <v>0</v>
      </c>
      <c r="J31" t="s">
        <v>40</v>
      </c>
      <c r="K31" t="s">
        <v>45</v>
      </c>
      <c r="R31" s="1" t="s">
        <v>34</v>
      </c>
      <c r="S31" s="1">
        <v>3.22</v>
      </c>
      <c r="T31" s="1" t="s">
        <v>46</v>
      </c>
      <c r="U31" s="1">
        <v>2.11</v>
      </c>
      <c r="V31" s="1" t="s">
        <v>46</v>
      </c>
      <c r="W31" s="1">
        <v>3</v>
      </c>
      <c r="X31" s="1" t="s">
        <v>46</v>
      </c>
      <c r="Z31" s="1" t="s">
        <v>34</v>
      </c>
      <c r="AA31" s="1">
        <v>3.22</v>
      </c>
      <c r="AB31" s="1" t="s">
        <v>46</v>
      </c>
      <c r="AC31" s="1" t="s">
        <v>58</v>
      </c>
      <c r="AD31" s="1">
        <v>2.11</v>
      </c>
      <c r="AE31" s="1" t="s">
        <v>46</v>
      </c>
      <c r="AF31" s="1" t="s">
        <v>52</v>
      </c>
      <c r="AG31" s="1">
        <v>3</v>
      </c>
      <c r="AH31" s="1" t="s">
        <v>46</v>
      </c>
      <c r="AI31" s="1" t="s">
        <v>58</v>
      </c>
      <c r="AJ31" s="30">
        <f>S46</f>
        <v>0.84707459891777104</v>
      </c>
    </row>
    <row r="32" spans="1:36" x14ac:dyDescent="0.25">
      <c r="I32" t="s">
        <v>34</v>
      </c>
      <c r="J32" s="26">
        <f>(E27/9)</f>
        <v>2.7777777777777777</v>
      </c>
      <c r="K32" t="s">
        <v>46</v>
      </c>
      <c r="R32" s="1" t="s">
        <v>36</v>
      </c>
      <c r="S32" s="1">
        <v>3.11</v>
      </c>
      <c r="T32" s="1" t="s">
        <v>46</v>
      </c>
      <c r="U32" s="1">
        <v>3.22</v>
      </c>
      <c r="V32" s="1" t="s">
        <v>47</v>
      </c>
      <c r="W32" s="1">
        <v>4.1100000000000003</v>
      </c>
      <c r="X32" s="1" t="s">
        <v>47</v>
      </c>
      <c r="Z32" s="1" t="s">
        <v>36</v>
      </c>
      <c r="AA32" s="1">
        <v>3.11</v>
      </c>
      <c r="AB32" s="1" t="s">
        <v>46</v>
      </c>
      <c r="AC32" s="1" t="s">
        <v>52</v>
      </c>
      <c r="AD32" s="1">
        <v>3.22</v>
      </c>
      <c r="AE32" s="1" t="s">
        <v>47</v>
      </c>
      <c r="AF32" s="1" t="s">
        <v>52</v>
      </c>
      <c r="AG32" s="1">
        <v>4.1100000000000003</v>
      </c>
      <c r="AH32" s="1" t="s">
        <v>47</v>
      </c>
      <c r="AI32" s="1" t="s">
        <v>58</v>
      </c>
      <c r="AJ32" s="31"/>
    </row>
    <row r="33" spans="7:36" x14ac:dyDescent="0.25">
      <c r="H33" s="19"/>
      <c r="I33" t="s">
        <v>36</v>
      </c>
      <c r="J33" s="26">
        <f>(E28/9)</f>
        <v>3.4814814814814818</v>
      </c>
      <c r="K33" t="s">
        <v>47</v>
      </c>
      <c r="M33" s="26">
        <f>(J34+J32)</f>
        <v>3.1752562699187754</v>
      </c>
      <c r="P33" s="26">
        <f>(H34/(L27/3)^0.5)</f>
        <v>14.421902174386764</v>
      </c>
      <c r="R33" s="1" t="s">
        <v>41</v>
      </c>
      <c r="S33" s="1"/>
      <c r="T33" s="1"/>
      <c r="U33" s="1"/>
      <c r="V33" s="1"/>
      <c r="W33" s="1"/>
      <c r="X33" s="1"/>
      <c r="Z33" s="1" t="s">
        <v>55</v>
      </c>
      <c r="AA33" s="33">
        <f>S35</f>
        <v>0.68845294330407447</v>
      </c>
      <c r="AB33" s="34"/>
      <c r="AC33" s="34"/>
      <c r="AD33" s="34"/>
      <c r="AE33" s="34"/>
      <c r="AF33" s="34"/>
      <c r="AG33" s="34"/>
      <c r="AH33" s="34"/>
      <c r="AI33" s="35"/>
      <c r="AJ33" s="32"/>
    </row>
    <row r="34" spans="7:36" x14ac:dyDescent="0.25">
      <c r="G34" t="s">
        <v>43</v>
      </c>
      <c r="H34" s="19">
        <v>3.1509999999999998</v>
      </c>
      <c r="I34" t="s">
        <v>41</v>
      </c>
      <c r="J34" s="26">
        <f>(H34*(L27/9)^0.5)</f>
        <v>0.39747849214099762</v>
      </c>
      <c r="M34" s="26">
        <f>(J34+J33)</f>
        <v>3.8789599736224796</v>
      </c>
      <c r="P34" s="26">
        <f>(H38/(L27/3)^0.5)</f>
        <v>17.744752373880509</v>
      </c>
      <c r="Z34" s="27" t="s">
        <v>57</v>
      </c>
      <c r="AD34" t="s">
        <v>56</v>
      </c>
    </row>
    <row r="35" spans="7:36" x14ac:dyDescent="0.25">
      <c r="H35" s="19"/>
      <c r="I35" t="s">
        <v>31</v>
      </c>
      <c r="J35" s="26">
        <f>(B29/6)</f>
        <v>3.1666666666666665</v>
      </c>
      <c r="K35" t="s">
        <v>46</v>
      </c>
      <c r="R35" t="s">
        <v>48</v>
      </c>
      <c r="S35" s="26">
        <f>(Q37*(L27/3)^0.5)</f>
        <v>0.68845294330407447</v>
      </c>
      <c r="U35" s="26"/>
    </row>
    <row r="36" spans="7:36" x14ac:dyDescent="0.25">
      <c r="I36" t="s">
        <v>32</v>
      </c>
      <c r="J36" s="26">
        <f>(C29/6)</f>
        <v>2.6666666666666665</v>
      </c>
      <c r="K36" t="s">
        <v>46</v>
      </c>
      <c r="M36" s="26">
        <f>(J38+J36)</f>
        <v>3.2656388597322974</v>
      </c>
      <c r="Q36" t="s">
        <v>49</v>
      </c>
      <c r="U36" s="26"/>
    </row>
    <row r="37" spans="7:36" x14ac:dyDescent="0.25">
      <c r="H37" s="19"/>
      <c r="I37" t="s">
        <v>33</v>
      </c>
      <c r="J37" s="26">
        <f>(D29/6)</f>
        <v>3.5555555555555558</v>
      </c>
      <c r="K37" t="s">
        <v>47</v>
      </c>
      <c r="M37" s="26">
        <f>(J38+J35)</f>
        <v>3.7656388597322974</v>
      </c>
      <c r="Q37">
        <v>3.1509999999999998</v>
      </c>
    </row>
    <row r="38" spans="7:36" x14ac:dyDescent="0.25">
      <c r="G38" t="s">
        <v>44</v>
      </c>
      <c r="H38" s="19">
        <v>3.8769999999999998</v>
      </c>
      <c r="I38" t="s">
        <v>41</v>
      </c>
      <c r="J38" s="26">
        <f>(H38*(L27/6)^0.5)</f>
        <v>0.59897219306563088</v>
      </c>
    </row>
    <row r="39" spans="7:36" x14ac:dyDescent="0.25">
      <c r="H39" s="19"/>
      <c r="R39" s="36" t="s">
        <v>30</v>
      </c>
      <c r="S39" s="37" t="s">
        <v>29</v>
      </c>
      <c r="T39" s="38"/>
      <c r="U39" s="38"/>
      <c r="V39" s="39"/>
    </row>
    <row r="40" spans="7:36" x14ac:dyDescent="0.25">
      <c r="R40" s="36"/>
      <c r="S40" s="12" t="s">
        <v>34</v>
      </c>
      <c r="T40" s="12"/>
      <c r="U40" s="12" t="s">
        <v>36</v>
      </c>
      <c r="V40" s="12"/>
    </row>
    <row r="41" spans="7:36" x14ac:dyDescent="0.25">
      <c r="R41" s="1" t="s">
        <v>31</v>
      </c>
      <c r="S41" s="1">
        <v>3.22</v>
      </c>
      <c r="T41" s="1" t="s">
        <v>52</v>
      </c>
      <c r="U41" s="1">
        <v>3.11</v>
      </c>
      <c r="V41" s="1" t="s">
        <v>52</v>
      </c>
    </row>
    <row r="42" spans="7:36" x14ac:dyDescent="0.25">
      <c r="R42" s="1" t="s">
        <v>32</v>
      </c>
      <c r="S42" s="1">
        <v>2.11</v>
      </c>
      <c r="T42" s="1" t="s">
        <v>52</v>
      </c>
      <c r="U42" s="1">
        <v>3.22</v>
      </c>
      <c r="V42" s="1" t="s">
        <v>52</v>
      </c>
    </row>
    <row r="43" spans="7:36" x14ac:dyDescent="0.25">
      <c r="R43" s="1" t="s">
        <v>33</v>
      </c>
      <c r="S43" s="1">
        <v>3</v>
      </c>
      <c r="T43" s="1" t="s">
        <v>52</v>
      </c>
      <c r="U43" s="1">
        <v>4.1100000000000003</v>
      </c>
      <c r="V43" s="1" t="s">
        <v>52</v>
      </c>
    </row>
    <row r="44" spans="7:36" x14ac:dyDescent="0.25">
      <c r="R44" s="1" t="s">
        <v>41</v>
      </c>
      <c r="S44" s="1"/>
      <c r="T44" s="1"/>
      <c r="U44" s="1"/>
      <c r="V44" s="1"/>
    </row>
    <row r="46" spans="7:36" x14ac:dyDescent="0.25">
      <c r="R46" t="s">
        <v>50</v>
      </c>
      <c r="S46" s="25">
        <f>(H38*(L27/3)^0.5)</f>
        <v>0.84707459891777104</v>
      </c>
    </row>
    <row r="47" spans="7:36" x14ac:dyDescent="0.25">
      <c r="Q47" t="s">
        <v>51</v>
      </c>
    </row>
    <row r="48" spans="7:36" x14ac:dyDescent="0.25">
      <c r="Q48">
        <v>3.8769999999999998</v>
      </c>
    </row>
  </sheetData>
  <mergeCells count="24">
    <mergeCell ref="Q3:Q4"/>
    <mergeCell ref="A25:A26"/>
    <mergeCell ref="E25:E26"/>
    <mergeCell ref="F25:F26"/>
    <mergeCell ref="A14:A15"/>
    <mergeCell ref="E14:E15"/>
    <mergeCell ref="F14:F15"/>
    <mergeCell ref="A3:A4"/>
    <mergeCell ref="E3:E4"/>
    <mergeCell ref="G3:G4"/>
    <mergeCell ref="K3:K4"/>
    <mergeCell ref="M3:M4"/>
    <mergeCell ref="R21:R22"/>
    <mergeCell ref="V21:V22"/>
    <mergeCell ref="W21:W22"/>
    <mergeCell ref="R29:R30"/>
    <mergeCell ref="S29:W29"/>
    <mergeCell ref="AJ29:AJ30"/>
    <mergeCell ref="AJ31:AJ33"/>
    <mergeCell ref="AA33:AI33"/>
    <mergeCell ref="R39:R40"/>
    <mergeCell ref="S39:V39"/>
    <mergeCell ref="Z29:Z30"/>
    <mergeCell ref="AA29:AG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F17" workbookViewId="0">
      <selection activeCell="P34" sqref="P34"/>
    </sheetView>
  </sheetViews>
  <sheetFormatPr defaultRowHeight="15" x14ac:dyDescent="0.25"/>
  <cols>
    <col min="1" max="1" width="9.85546875" customWidth="1"/>
    <col min="7" max="7" width="9.7109375" customWidth="1"/>
    <col min="10" max="10" width="9.28515625" customWidth="1"/>
    <col min="13" max="13" width="10.140625" customWidth="1"/>
    <col min="16" max="16" width="8.85546875" customWidth="1"/>
  </cols>
  <sheetData>
    <row r="1" spans="1:17" x14ac:dyDescent="0.25">
      <c r="A1" t="s">
        <v>37</v>
      </c>
    </row>
    <row r="3" spans="1:17" x14ac:dyDescent="0.25">
      <c r="A3" s="28" t="s">
        <v>0</v>
      </c>
      <c r="B3" s="37" t="s">
        <v>1</v>
      </c>
      <c r="C3" s="38"/>
      <c r="D3" s="39"/>
      <c r="E3" s="28" t="s">
        <v>2</v>
      </c>
      <c r="G3" s="28" t="s">
        <v>0</v>
      </c>
      <c r="H3" s="42" t="s">
        <v>3</v>
      </c>
      <c r="I3" s="43"/>
      <c r="J3" s="44"/>
      <c r="K3" s="28" t="s">
        <v>2</v>
      </c>
      <c r="M3" s="28" t="s">
        <v>0</v>
      </c>
      <c r="N3" s="37" t="s">
        <v>38</v>
      </c>
      <c r="O3" s="38"/>
      <c r="P3" s="39"/>
      <c r="Q3" s="28" t="s">
        <v>2</v>
      </c>
    </row>
    <row r="4" spans="1:17" x14ac:dyDescent="0.25">
      <c r="A4" s="29"/>
      <c r="B4" s="17">
        <v>1</v>
      </c>
      <c r="C4" s="17">
        <v>2</v>
      </c>
      <c r="D4" s="17">
        <v>3</v>
      </c>
      <c r="E4" s="29"/>
      <c r="G4" s="29"/>
      <c r="H4" s="17">
        <v>1</v>
      </c>
      <c r="I4" s="17">
        <v>2</v>
      </c>
      <c r="J4" s="17">
        <v>3</v>
      </c>
      <c r="K4" s="29"/>
      <c r="M4" s="29"/>
      <c r="N4" s="17">
        <v>1</v>
      </c>
      <c r="O4" s="17">
        <v>2</v>
      </c>
      <c r="P4" s="17">
        <v>3</v>
      </c>
      <c r="Q4" s="29"/>
    </row>
    <row r="5" spans="1:17" x14ac:dyDescent="0.25">
      <c r="A5" s="1" t="s">
        <v>4</v>
      </c>
      <c r="B5" s="1">
        <v>6</v>
      </c>
      <c r="C5" s="1">
        <v>6</v>
      </c>
      <c r="D5" s="1">
        <v>4</v>
      </c>
      <c r="E5" s="4">
        <f>AVERAGE(B5:D5)</f>
        <v>5.333333333333333</v>
      </c>
      <c r="G5" s="1" t="s">
        <v>4</v>
      </c>
      <c r="H5" s="1">
        <v>5</v>
      </c>
      <c r="I5" s="1">
        <v>4</v>
      </c>
      <c r="J5" s="1">
        <v>5</v>
      </c>
      <c r="K5" s="4">
        <f>AVERAGE(H5:J5)</f>
        <v>4.666666666666667</v>
      </c>
      <c r="M5" s="1" t="s">
        <v>4</v>
      </c>
      <c r="N5" s="1">
        <v>7</v>
      </c>
      <c r="O5" s="1">
        <v>5</v>
      </c>
      <c r="P5" s="1">
        <v>6</v>
      </c>
      <c r="Q5" s="1">
        <f>AVERAGE(N5:P5)</f>
        <v>6</v>
      </c>
    </row>
    <row r="6" spans="1:17" x14ac:dyDescent="0.25">
      <c r="A6" s="1" t="s">
        <v>5</v>
      </c>
      <c r="B6" s="1">
        <v>2</v>
      </c>
      <c r="C6" s="1">
        <v>2</v>
      </c>
      <c r="D6" s="1">
        <v>4</v>
      </c>
      <c r="E6" s="4">
        <f t="shared" ref="E6:E10" si="0">AVERAGE(B6:D6)</f>
        <v>2.6666666666666665</v>
      </c>
      <c r="G6" s="1" t="s">
        <v>5</v>
      </c>
      <c r="H6" s="1">
        <v>2</v>
      </c>
      <c r="I6" s="1">
        <v>4</v>
      </c>
      <c r="J6" s="1">
        <v>5</v>
      </c>
      <c r="K6" s="4">
        <f t="shared" ref="K6:K10" si="1">AVERAGE(H6:J6)</f>
        <v>3.6666666666666665</v>
      </c>
      <c r="M6" s="1" t="s">
        <v>5</v>
      </c>
      <c r="N6" s="1">
        <v>2</v>
      </c>
      <c r="O6" s="1">
        <v>3</v>
      </c>
      <c r="P6" s="1">
        <v>5</v>
      </c>
      <c r="Q6" s="4">
        <f t="shared" ref="Q6:Q10" si="2">AVERAGE(N6:P6)</f>
        <v>3.3333333333333335</v>
      </c>
    </row>
    <row r="7" spans="1:17" x14ac:dyDescent="0.25">
      <c r="A7" s="1" t="s">
        <v>6</v>
      </c>
      <c r="B7" s="1">
        <v>3</v>
      </c>
      <c r="C7" s="1">
        <v>4</v>
      </c>
      <c r="D7" s="1">
        <v>6</v>
      </c>
      <c r="E7" s="4">
        <f t="shared" si="0"/>
        <v>4.333333333333333</v>
      </c>
      <c r="G7" s="1" t="s">
        <v>6</v>
      </c>
      <c r="H7" s="1">
        <v>6</v>
      </c>
      <c r="I7" s="1">
        <v>4</v>
      </c>
      <c r="J7" s="1">
        <v>6</v>
      </c>
      <c r="K7" s="4">
        <f t="shared" si="1"/>
        <v>5.333333333333333</v>
      </c>
      <c r="M7" s="1" t="s">
        <v>6</v>
      </c>
      <c r="N7" s="1">
        <v>3</v>
      </c>
      <c r="O7" s="1">
        <v>4</v>
      </c>
      <c r="P7" s="1">
        <v>4</v>
      </c>
      <c r="Q7" s="4">
        <f t="shared" si="2"/>
        <v>3.6666666666666665</v>
      </c>
    </row>
    <row r="8" spans="1:17" x14ac:dyDescent="0.25">
      <c r="A8" s="1" t="s">
        <v>7</v>
      </c>
      <c r="B8" s="1">
        <v>3</v>
      </c>
      <c r="C8" s="1">
        <v>5</v>
      </c>
      <c r="D8" s="1">
        <v>4</v>
      </c>
      <c r="E8" s="1">
        <f t="shared" si="0"/>
        <v>4</v>
      </c>
      <c r="G8" s="1" t="s">
        <v>7</v>
      </c>
      <c r="H8" s="1">
        <v>3</v>
      </c>
      <c r="I8" s="1">
        <v>3</v>
      </c>
      <c r="J8" s="1">
        <v>5</v>
      </c>
      <c r="K8" s="4">
        <f t="shared" si="1"/>
        <v>3.6666666666666665</v>
      </c>
      <c r="M8" s="1" t="s">
        <v>7</v>
      </c>
      <c r="N8" s="1">
        <v>4</v>
      </c>
      <c r="O8" s="1">
        <v>4</v>
      </c>
      <c r="P8" s="1">
        <v>4</v>
      </c>
      <c r="Q8" s="4">
        <f t="shared" si="2"/>
        <v>4</v>
      </c>
    </row>
    <row r="9" spans="1:17" x14ac:dyDescent="0.25">
      <c r="A9" s="1" t="s">
        <v>8</v>
      </c>
      <c r="B9" s="1">
        <v>3</v>
      </c>
      <c r="C9" s="1">
        <v>2</v>
      </c>
      <c r="D9" s="1">
        <v>6</v>
      </c>
      <c r="E9" s="4">
        <f t="shared" si="0"/>
        <v>3.6666666666666665</v>
      </c>
      <c r="G9" s="1" t="s">
        <v>8</v>
      </c>
      <c r="H9" s="1">
        <v>6</v>
      </c>
      <c r="I9" s="1">
        <v>2</v>
      </c>
      <c r="J9" s="1">
        <v>3</v>
      </c>
      <c r="K9" s="4">
        <f t="shared" si="1"/>
        <v>3.6666666666666665</v>
      </c>
      <c r="M9" s="1" t="s">
        <v>8</v>
      </c>
      <c r="N9" s="1">
        <v>4</v>
      </c>
      <c r="O9" s="1">
        <v>4</v>
      </c>
      <c r="P9" s="1">
        <v>3</v>
      </c>
      <c r="Q9" s="4">
        <f t="shared" si="2"/>
        <v>3.6666666666666665</v>
      </c>
    </row>
    <row r="10" spans="1:17" x14ac:dyDescent="0.25">
      <c r="A10" s="1" t="s">
        <v>9</v>
      </c>
      <c r="B10" s="1">
        <v>5</v>
      </c>
      <c r="C10" s="1">
        <v>5</v>
      </c>
      <c r="D10" s="1">
        <v>6</v>
      </c>
      <c r="E10" s="4">
        <f t="shared" si="0"/>
        <v>5.333333333333333</v>
      </c>
      <c r="G10" s="1" t="s">
        <v>9</v>
      </c>
      <c r="H10" s="1">
        <v>6</v>
      </c>
      <c r="I10" s="1">
        <v>4</v>
      </c>
      <c r="J10" s="1">
        <v>5</v>
      </c>
      <c r="K10" s="4">
        <f t="shared" si="1"/>
        <v>5</v>
      </c>
      <c r="M10" s="1" t="s">
        <v>9</v>
      </c>
      <c r="N10" s="1">
        <v>4</v>
      </c>
      <c r="O10" s="1">
        <v>3</v>
      </c>
      <c r="P10" s="1">
        <v>4</v>
      </c>
      <c r="Q10" s="4">
        <f t="shared" si="2"/>
        <v>3.6666666666666665</v>
      </c>
    </row>
    <row r="12" spans="1:17" x14ac:dyDescent="0.25">
      <c r="A12" t="s">
        <v>54</v>
      </c>
      <c r="I12" t="s">
        <v>10</v>
      </c>
    </row>
    <row r="14" spans="1:17" x14ac:dyDescent="0.25">
      <c r="A14" s="28" t="s">
        <v>0</v>
      </c>
      <c r="B14" s="42" t="s">
        <v>11</v>
      </c>
      <c r="C14" s="43"/>
      <c r="D14" s="44"/>
      <c r="E14" s="28" t="s">
        <v>12</v>
      </c>
      <c r="F14" s="28" t="s">
        <v>2</v>
      </c>
      <c r="I14" s="1" t="s">
        <v>13</v>
      </c>
      <c r="J14" s="1">
        <v>2</v>
      </c>
    </row>
    <row r="15" spans="1:17" x14ac:dyDescent="0.25">
      <c r="A15" s="29"/>
      <c r="B15" s="17">
        <v>1</v>
      </c>
      <c r="C15" s="17">
        <v>2</v>
      </c>
      <c r="D15" s="17">
        <v>3</v>
      </c>
      <c r="E15" s="29"/>
      <c r="F15" s="29"/>
      <c r="H15" s="2"/>
      <c r="I15" s="1" t="s">
        <v>14</v>
      </c>
      <c r="J15" s="1">
        <v>3</v>
      </c>
      <c r="Q15" s="2"/>
    </row>
    <row r="16" spans="1:17" x14ac:dyDescent="0.25">
      <c r="A16" s="1" t="s">
        <v>4</v>
      </c>
      <c r="B16" s="4">
        <f t="shared" ref="B16:B21" si="3">(E5)</f>
        <v>5.333333333333333</v>
      </c>
      <c r="C16" s="4">
        <f t="shared" ref="C16:C21" si="4">(K5)</f>
        <v>4.666666666666667</v>
      </c>
      <c r="D16" s="1">
        <f>(Q5)</f>
        <v>6</v>
      </c>
      <c r="E16" s="4">
        <f>SUM(B16:D16)</f>
        <v>16</v>
      </c>
      <c r="F16" s="4">
        <f>AVERAGE(B16:D16)</f>
        <v>5.333333333333333</v>
      </c>
      <c r="I16" s="1" t="s">
        <v>15</v>
      </c>
      <c r="J16" s="1">
        <v>3</v>
      </c>
    </row>
    <row r="17" spans="1:17" x14ac:dyDescent="0.25">
      <c r="A17" s="1" t="s">
        <v>5</v>
      </c>
      <c r="B17" s="4">
        <f t="shared" si="3"/>
        <v>2.6666666666666665</v>
      </c>
      <c r="C17" s="4">
        <f t="shared" si="4"/>
        <v>3.6666666666666665</v>
      </c>
      <c r="D17" s="4">
        <f t="shared" ref="D17:D20" si="5">(Q6)</f>
        <v>3.3333333333333335</v>
      </c>
      <c r="E17" s="4">
        <f t="shared" ref="E17:E21" si="6">SUM(B17:D17)</f>
        <v>9.6666666666666661</v>
      </c>
      <c r="F17" s="4">
        <f t="shared" ref="F17:F21" si="7">AVERAGE(B17:D17)</f>
        <v>3.2222222222222219</v>
      </c>
      <c r="H17" s="2"/>
      <c r="I17" s="1" t="s">
        <v>16</v>
      </c>
      <c r="J17" s="21">
        <f>(E22^2)/(J14*J15*J16)</f>
        <v>318.0802469135802</v>
      </c>
    </row>
    <row r="18" spans="1:17" x14ac:dyDescent="0.25">
      <c r="A18" s="1" t="s">
        <v>6</v>
      </c>
      <c r="B18" s="4">
        <f t="shared" si="3"/>
        <v>4.333333333333333</v>
      </c>
      <c r="C18" s="4">
        <f t="shared" si="4"/>
        <v>5.333333333333333</v>
      </c>
      <c r="D18" s="4">
        <f t="shared" si="5"/>
        <v>3.6666666666666665</v>
      </c>
      <c r="E18" s="4">
        <f t="shared" si="6"/>
        <v>13.333333333333332</v>
      </c>
      <c r="F18" s="4">
        <f t="shared" si="7"/>
        <v>4.4444444444444438</v>
      </c>
    </row>
    <row r="19" spans="1:17" x14ac:dyDescent="0.25">
      <c r="A19" s="1" t="s">
        <v>7</v>
      </c>
      <c r="B19" s="1">
        <f t="shared" si="3"/>
        <v>4</v>
      </c>
      <c r="C19" s="4">
        <f t="shared" si="4"/>
        <v>3.6666666666666665</v>
      </c>
      <c r="D19" s="4">
        <f t="shared" si="5"/>
        <v>4</v>
      </c>
      <c r="E19" s="4">
        <f t="shared" si="6"/>
        <v>11.666666666666666</v>
      </c>
      <c r="F19" s="4">
        <f t="shared" si="7"/>
        <v>3.8888888888888888</v>
      </c>
      <c r="I19" t="s">
        <v>17</v>
      </c>
    </row>
    <row r="20" spans="1:17" x14ac:dyDescent="0.25">
      <c r="A20" s="1" t="s">
        <v>8</v>
      </c>
      <c r="B20" s="4">
        <f t="shared" si="3"/>
        <v>3.6666666666666665</v>
      </c>
      <c r="C20" s="4">
        <f t="shared" si="4"/>
        <v>3.6666666666666665</v>
      </c>
      <c r="D20" s="4">
        <f t="shared" si="5"/>
        <v>3.6666666666666665</v>
      </c>
      <c r="E20" s="4">
        <f t="shared" si="6"/>
        <v>11</v>
      </c>
      <c r="F20" s="4">
        <f t="shared" si="7"/>
        <v>3.6666666666666665</v>
      </c>
      <c r="Q20" s="2"/>
    </row>
    <row r="21" spans="1:17" x14ac:dyDescent="0.25">
      <c r="A21" s="1" t="s">
        <v>9</v>
      </c>
      <c r="B21" s="4">
        <f t="shared" si="3"/>
        <v>5.333333333333333</v>
      </c>
      <c r="C21" s="4">
        <f t="shared" si="4"/>
        <v>5</v>
      </c>
      <c r="D21" s="4">
        <f>(Q10)</f>
        <v>3.6666666666666665</v>
      </c>
      <c r="E21" s="4">
        <f t="shared" si="6"/>
        <v>13.999999999999998</v>
      </c>
      <c r="F21" s="4">
        <f t="shared" si="7"/>
        <v>4.6666666666666661</v>
      </c>
      <c r="I21" s="12" t="s">
        <v>18</v>
      </c>
      <c r="J21" s="12" t="s">
        <v>19</v>
      </c>
      <c r="K21" s="12" t="s">
        <v>20</v>
      </c>
      <c r="L21" s="12" t="s">
        <v>21</v>
      </c>
      <c r="M21" s="12" t="s">
        <v>22</v>
      </c>
      <c r="N21" s="12" t="s">
        <v>23</v>
      </c>
      <c r="O21" s="12" t="s">
        <v>24</v>
      </c>
      <c r="P21" s="12" t="s">
        <v>25</v>
      </c>
    </row>
    <row r="22" spans="1:17" x14ac:dyDescent="0.25">
      <c r="A22" s="1" t="s">
        <v>26</v>
      </c>
      <c r="B22" s="4">
        <f>SUM(B16:B21)</f>
        <v>25.333333333333332</v>
      </c>
      <c r="C22" s="4">
        <f t="shared" ref="C22:E22" si="8">SUM(C16:C21)</f>
        <v>26.000000000000004</v>
      </c>
      <c r="D22" s="4">
        <f t="shared" si="8"/>
        <v>24.333333333333336</v>
      </c>
      <c r="E22" s="4">
        <f t="shared" si="8"/>
        <v>75.666666666666657</v>
      </c>
      <c r="F22" s="4">
        <f>SUM(F16:F21)</f>
        <v>25.222222222222221</v>
      </c>
      <c r="I22" s="1" t="s">
        <v>27</v>
      </c>
      <c r="J22" s="1">
        <f>(J16-1)</f>
        <v>2</v>
      </c>
      <c r="K22" s="23">
        <f>SUMSQ(B22:D22)/6-J17</f>
        <v>0.23456790123464089</v>
      </c>
      <c r="L22" s="23">
        <f>(K22/J22)</f>
        <v>0.11728395061732044</v>
      </c>
      <c r="M22" s="24">
        <f>(L22/L27)</f>
        <v>0.27859237536665205</v>
      </c>
      <c r="N22" s="1" t="str">
        <f>IF(M22&lt;O22,"tn",IF(M22&lt;P22,"*","**"))</f>
        <v>tn</v>
      </c>
      <c r="O22" s="23">
        <f>FINV(5%,$J22,$J27)</f>
        <v>4.1028210151304032</v>
      </c>
      <c r="P22" s="23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23">
        <f>SUMSQ(E16:E21)/J16-J17</f>
        <v>8.6975308641975744</v>
      </c>
      <c r="L23" s="23">
        <f t="shared" ref="L23:L27" si="9">(K23/J23)</f>
        <v>1.7395061728395149</v>
      </c>
      <c r="M23" s="24">
        <f>(L23/L27)</f>
        <v>4.1319648093841321</v>
      </c>
      <c r="N23" s="1" t="str">
        <f t="shared" ref="N23:N26" si="10">IF(M23&lt;O23,"tn",IF(M23&lt;P23,"*","**"))</f>
        <v>*</v>
      </c>
      <c r="O23" s="23">
        <f>FINV(5%, $J23,$J27)</f>
        <v>3.325834530413013</v>
      </c>
      <c r="P23" s="23">
        <f>FINV(1%,$J23,$J27)</f>
        <v>5.6363261876690833</v>
      </c>
    </row>
    <row r="24" spans="1:17" x14ac:dyDescent="0.25">
      <c r="A24" t="s">
        <v>28</v>
      </c>
      <c r="I24" s="1" t="s">
        <v>29</v>
      </c>
      <c r="J24" s="1">
        <f>(J14-1)</f>
        <v>1</v>
      </c>
      <c r="K24" s="23">
        <f>SUMSQ(E27:E28)/(J16*J15)-J17</f>
        <v>0.30246913580248247</v>
      </c>
      <c r="L24" s="23">
        <f t="shared" si="9"/>
        <v>0.30246913580248247</v>
      </c>
      <c r="M24" s="24">
        <f>(L24/L27)</f>
        <v>0.71847507331380556</v>
      </c>
      <c r="N24" s="1" t="str">
        <f t="shared" si="10"/>
        <v>tn</v>
      </c>
      <c r="O24" s="23">
        <f>FINV(5%,$J24,$J27)</f>
        <v>4.9646027437307128</v>
      </c>
      <c r="P24" s="22">
        <f>FINV(1%,$J24,$J27)</f>
        <v>10.044289273396597</v>
      </c>
    </row>
    <row r="25" spans="1:17" x14ac:dyDescent="0.25">
      <c r="A25" s="28" t="s">
        <v>29</v>
      </c>
      <c r="B25" s="42" t="s">
        <v>30</v>
      </c>
      <c r="C25" s="43"/>
      <c r="D25" s="44"/>
      <c r="E25" s="28" t="s">
        <v>26</v>
      </c>
      <c r="F25" s="28" t="s">
        <v>2</v>
      </c>
      <c r="I25" s="1" t="s">
        <v>30</v>
      </c>
      <c r="J25" s="1">
        <f>(J15-1)</f>
        <v>2</v>
      </c>
      <c r="K25" s="23">
        <f>SUMSQ(B29:D29)/(J16*J14)-J17</f>
        <v>5.1975308641975175</v>
      </c>
      <c r="L25" s="23">
        <f t="shared" si="9"/>
        <v>2.5987654320987588</v>
      </c>
      <c r="M25" s="24">
        <f>(L25/L27)</f>
        <v>6.1730205278591432</v>
      </c>
      <c r="N25" s="1" t="str">
        <f t="shared" si="10"/>
        <v>*</v>
      </c>
      <c r="O25" s="23">
        <f>FINV(5%,$J25,$J27)</f>
        <v>4.1028210151304032</v>
      </c>
      <c r="P25" s="23">
        <f>FINV(1%,$J25,$J27)</f>
        <v>7.5594321575479011</v>
      </c>
    </row>
    <row r="26" spans="1:17" x14ac:dyDescent="0.25">
      <c r="A26" s="29"/>
      <c r="B26" s="17" t="s">
        <v>31</v>
      </c>
      <c r="C26" s="17" t="s">
        <v>32</v>
      </c>
      <c r="D26" s="17" t="s">
        <v>33</v>
      </c>
      <c r="E26" s="29"/>
      <c r="F26" s="29"/>
      <c r="I26" s="1" t="s">
        <v>39</v>
      </c>
      <c r="J26" s="1">
        <f>(J23-J24-J25)</f>
        <v>2</v>
      </c>
      <c r="K26" s="23">
        <f>(K23-K24-K25)</f>
        <v>3.1975308641975744</v>
      </c>
      <c r="L26" s="23">
        <f t="shared" si="9"/>
        <v>1.5987654320987872</v>
      </c>
      <c r="M26" s="24">
        <f>(L26/L27)</f>
        <v>3.7976539589442848</v>
      </c>
      <c r="N26" s="1" t="str">
        <f t="shared" si="10"/>
        <v>tn</v>
      </c>
      <c r="O26" s="23">
        <f>FINV(5%,$J26,$J27)</f>
        <v>4.1028210151304032</v>
      </c>
      <c r="P26" s="23">
        <f>FINV(1%,$J26,$J27)</f>
        <v>7.5594321575479011</v>
      </c>
    </row>
    <row r="27" spans="1:17" x14ac:dyDescent="0.25">
      <c r="A27" s="1" t="s">
        <v>34</v>
      </c>
      <c r="B27" s="4">
        <f>(E16)</f>
        <v>16</v>
      </c>
      <c r="C27" s="4">
        <f>(E17)</f>
        <v>9.6666666666666661</v>
      </c>
      <c r="D27" s="4">
        <f>(E18)</f>
        <v>13.333333333333332</v>
      </c>
      <c r="E27" s="1">
        <f>SUM(B27:D27)</f>
        <v>39</v>
      </c>
      <c r="F27" s="4">
        <f>E27/9</f>
        <v>4.333333333333333</v>
      </c>
      <c r="H27" s="2"/>
      <c r="I27" s="1" t="s">
        <v>35</v>
      </c>
      <c r="J27" s="1">
        <f>(J28-J22-J23)</f>
        <v>10</v>
      </c>
      <c r="K27" s="23">
        <f>(K28-K23-K22)</f>
        <v>4.2098765432099299</v>
      </c>
      <c r="L27" s="23">
        <f t="shared" si="9"/>
        <v>0.420987654320993</v>
      </c>
      <c r="M27" s="3"/>
      <c r="N27" s="3"/>
      <c r="O27" s="3"/>
      <c r="P27" s="3"/>
    </row>
    <row r="28" spans="1:17" x14ac:dyDescent="0.25">
      <c r="A28" s="1" t="s">
        <v>36</v>
      </c>
      <c r="B28" s="4">
        <f>(E19)</f>
        <v>11.666666666666666</v>
      </c>
      <c r="C28" s="4">
        <f>(E20)</f>
        <v>11</v>
      </c>
      <c r="D28" s="4">
        <f>(E21)</f>
        <v>13.999999999999998</v>
      </c>
      <c r="E28" s="4">
        <f>SUM(B28:D28)</f>
        <v>36.666666666666664</v>
      </c>
      <c r="F28" s="4">
        <f>E28/9</f>
        <v>4.0740740740740735</v>
      </c>
      <c r="I28" s="1" t="s">
        <v>26</v>
      </c>
      <c r="J28" s="1">
        <f>(J14*J15*J16-1)</f>
        <v>17</v>
      </c>
      <c r="K28" s="22">
        <f>SUMSQ(B16:D21)-J17</f>
        <v>13.141975308642145</v>
      </c>
      <c r="L28" s="3"/>
      <c r="M28" s="3"/>
      <c r="N28" s="3"/>
      <c r="O28" s="3"/>
      <c r="P28" s="3"/>
    </row>
    <row r="29" spans="1:17" x14ac:dyDescent="0.25">
      <c r="A29" s="1" t="s">
        <v>26</v>
      </c>
      <c r="B29" s="4">
        <f>SUM(B27:B28)</f>
        <v>27.666666666666664</v>
      </c>
      <c r="C29" s="4">
        <f t="shared" ref="C29:E29" si="11">SUM(C27:C28)</f>
        <v>20.666666666666664</v>
      </c>
      <c r="D29" s="4">
        <f t="shared" si="11"/>
        <v>27.333333333333329</v>
      </c>
      <c r="E29" s="4">
        <f t="shared" si="11"/>
        <v>75.666666666666657</v>
      </c>
      <c r="F29" s="3"/>
      <c r="H29" s="2"/>
    </row>
    <row r="30" spans="1:17" x14ac:dyDescent="0.25">
      <c r="A30" s="1" t="s">
        <v>2</v>
      </c>
      <c r="B30" s="4">
        <f>(B29/6)</f>
        <v>4.6111111111111107</v>
      </c>
      <c r="C30" s="4">
        <f>(C29/6)</f>
        <v>3.4444444444444442</v>
      </c>
      <c r="D30" s="4">
        <f>(D29/6)</f>
        <v>4.5555555555555545</v>
      </c>
      <c r="E30" s="3"/>
      <c r="F30" s="3"/>
    </row>
    <row r="31" spans="1:17" x14ac:dyDescent="0.25">
      <c r="I31" t="s">
        <v>0</v>
      </c>
      <c r="J31" t="s">
        <v>42</v>
      </c>
      <c r="K31" t="s">
        <v>45</v>
      </c>
    </row>
    <row r="32" spans="1:17" x14ac:dyDescent="0.25">
      <c r="I32" t="s">
        <v>34</v>
      </c>
      <c r="J32" s="26">
        <f>(E27/9)</f>
        <v>4.333333333333333</v>
      </c>
      <c r="K32" t="s">
        <v>46</v>
      </c>
    </row>
    <row r="33" spans="7:12" x14ac:dyDescent="0.25">
      <c r="H33" s="19"/>
      <c r="I33" t="s">
        <v>36</v>
      </c>
      <c r="J33" s="26">
        <f>(E28/9)</f>
        <v>4.0740740740740735</v>
      </c>
      <c r="K33" t="s">
        <v>46</v>
      </c>
      <c r="L33" s="26">
        <f>(J34+J33)</f>
        <v>4.7555677475761282</v>
      </c>
    </row>
    <row r="34" spans="7:12" x14ac:dyDescent="0.25">
      <c r="G34" t="s">
        <v>43</v>
      </c>
      <c r="H34" s="19">
        <v>3.1509999999999998</v>
      </c>
      <c r="I34" t="s">
        <v>41</v>
      </c>
      <c r="J34" s="26">
        <f>(H34*(L27/9)^0.5)</f>
        <v>0.68149367350205492</v>
      </c>
      <c r="L34" s="26">
        <f>(J34+J32)</f>
        <v>5.0148270068353877</v>
      </c>
    </row>
    <row r="35" spans="7:12" x14ac:dyDescent="0.25">
      <c r="H35" s="19"/>
      <c r="I35" t="s">
        <v>31</v>
      </c>
      <c r="J35" s="26">
        <f>(B29/6)</f>
        <v>4.6111111111111107</v>
      </c>
      <c r="K35" t="s">
        <v>47</v>
      </c>
    </row>
    <row r="36" spans="7:12" x14ac:dyDescent="0.25">
      <c r="H36" s="19"/>
      <c r="I36" t="s">
        <v>32</v>
      </c>
      <c r="J36" s="26">
        <f>(C29/6)</f>
        <v>3.4444444444444442</v>
      </c>
      <c r="K36" t="s">
        <v>46</v>
      </c>
    </row>
    <row r="37" spans="7:12" x14ac:dyDescent="0.25">
      <c r="H37" s="19"/>
      <c r="I37" t="s">
        <v>33</v>
      </c>
      <c r="J37" s="26">
        <f>(D29/6)</f>
        <v>4.5555555555555545</v>
      </c>
      <c r="K37" t="s">
        <v>47</v>
      </c>
      <c r="L37" s="26">
        <f>(J38+J36)</f>
        <v>4.4714075839571086</v>
      </c>
    </row>
    <row r="38" spans="7:12" x14ac:dyDescent="0.25">
      <c r="G38" t="s">
        <v>44</v>
      </c>
      <c r="H38" s="19">
        <v>3.8769999999999998</v>
      </c>
      <c r="I38" t="s">
        <v>41</v>
      </c>
      <c r="J38" s="26">
        <f>(H38*(L27/(J16*J14))^0.5)</f>
        <v>1.0269631395126646</v>
      </c>
      <c r="L38" s="26">
        <f>(J38+J37)</f>
        <v>5.5825186950682193</v>
      </c>
    </row>
    <row r="39" spans="7:12" x14ac:dyDescent="0.25">
      <c r="H39" s="19"/>
    </row>
  </sheetData>
  <mergeCells count="17">
    <mergeCell ref="A25:A26"/>
    <mergeCell ref="E25:E26"/>
    <mergeCell ref="F25:F26"/>
    <mergeCell ref="B25:D25"/>
    <mergeCell ref="M3:M4"/>
    <mergeCell ref="N3:P3"/>
    <mergeCell ref="Q3:Q4"/>
    <mergeCell ref="A14:A15"/>
    <mergeCell ref="B14:D14"/>
    <mergeCell ref="E14:E15"/>
    <mergeCell ref="F14:F15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opLeftCell="E18" workbookViewId="0">
      <selection activeCell="L37" sqref="L37"/>
    </sheetView>
  </sheetViews>
  <sheetFormatPr defaultRowHeight="15" x14ac:dyDescent="0.25"/>
  <cols>
    <col min="1" max="1" width="9.85546875" customWidth="1"/>
    <col min="7" max="7" width="10.140625" customWidth="1"/>
    <col min="11" max="11" width="9" customWidth="1"/>
    <col min="12" max="12" width="9.140625" customWidth="1"/>
    <col min="13" max="13" width="10.7109375" customWidth="1"/>
    <col min="16" max="16" width="9.28515625" customWidth="1"/>
  </cols>
  <sheetData>
    <row r="1" spans="1:17" x14ac:dyDescent="0.25">
      <c r="A1" t="s">
        <v>37</v>
      </c>
    </row>
    <row r="3" spans="1:17" x14ac:dyDescent="0.25">
      <c r="A3" s="28" t="s">
        <v>0</v>
      </c>
      <c r="B3" s="9"/>
      <c r="C3" s="10" t="s">
        <v>1</v>
      </c>
      <c r="D3" s="11"/>
      <c r="E3" s="28" t="s">
        <v>2</v>
      </c>
      <c r="G3" s="28" t="s">
        <v>0</v>
      </c>
      <c r="H3" s="37" t="s">
        <v>3</v>
      </c>
      <c r="I3" s="38"/>
      <c r="J3" s="39"/>
      <c r="K3" s="28" t="s">
        <v>2</v>
      </c>
      <c r="M3" s="28" t="s">
        <v>0</v>
      </c>
      <c r="N3" s="37" t="s">
        <v>38</v>
      </c>
      <c r="O3" s="38"/>
      <c r="P3" s="39"/>
      <c r="Q3" s="28" t="s">
        <v>2</v>
      </c>
    </row>
    <row r="4" spans="1:17" x14ac:dyDescent="0.25">
      <c r="A4" s="29"/>
      <c r="B4" s="17">
        <v>1</v>
      </c>
      <c r="C4" s="17">
        <v>2</v>
      </c>
      <c r="D4" s="17">
        <v>3</v>
      </c>
      <c r="E4" s="29"/>
      <c r="G4" s="29"/>
      <c r="H4" s="17">
        <v>1</v>
      </c>
      <c r="I4" s="17">
        <v>2</v>
      </c>
      <c r="J4" s="17">
        <v>3</v>
      </c>
      <c r="K4" s="29"/>
      <c r="M4" s="29"/>
      <c r="N4" s="17">
        <v>1</v>
      </c>
      <c r="O4" s="18">
        <v>2</v>
      </c>
      <c r="P4" s="17">
        <v>3</v>
      </c>
      <c r="Q4" s="29"/>
    </row>
    <row r="5" spans="1:17" x14ac:dyDescent="0.25">
      <c r="A5" s="1" t="s">
        <v>4</v>
      </c>
      <c r="B5" s="1">
        <v>6</v>
      </c>
      <c r="C5" s="1">
        <v>5</v>
      </c>
      <c r="D5" s="1"/>
      <c r="E5" s="4">
        <f>AVERAGE(B5:D5)</f>
        <v>5.5</v>
      </c>
      <c r="G5" s="1" t="s">
        <v>4</v>
      </c>
      <c r="H5" s="1">
        <v>5</v>
      </c>
      <c r="I5" s="1">
        <v>4</v>
      </c>
      <c r="J5" s="1"/>
      <c r="K5" s="4">
        <f>AVERAGE(H5:J5)</f>
        <v>4.5</v>
      </c>
      <c r="M5" s="1" t="s">
        <v>4</v>
      </c>
      <c r="N5" s="1">
        <v>7</v>
      </c>
      <c r="O5" s="1">
        <v>8</v>
      </c>
      <c r="P5" s="1"/>
      <c r="Q5" s="1">
        <f>AVERAGE(N5:P5)</f>
        <v>7.5</v>
      </c>
    </row>
    <row r="6" spans="1:17" x14ac:dyDescent="0.25">
      <c r="A6" s="1" t="s">
        <v>5</v>
      </c>
      <c r="B6" s="1">
        <v>2</v>
      </c>
      <c r="C6" s="1">
        <v>3</v>
      </c>
      <c r="D6" s="1"/>
      <c r="E6" s="4">
        <f t="shared" ref="E6:E10" si="0">AVERAGE(B6:D6)</f>
        <v>2.5</v>
      </c>
      <c r="G6" s="1" t="s">
        <v>5</v>
      </c>
      <c r="H6" s="1">
        <v>3</v>
      </c>
      <c r="I6" s="1">
        <v>4</v>
      </c>
      <c r="J6" s="1"/>
      <c r="K6" s="4">
        <f t="shared" ref="K6:K10" si="1">AVERAGE(H6:J6)</f>
        <v>3.5</v>
      </c>
      <c r="M6" s="1" t="s">
        <v>5</v>
      </c>
      <c r="N6" s="1">
        <v>3</v>
      </c>
      <c r="O6" s="1">
        <v>5</v>
      </c>
      <c r="P6" s="1"/>
      <c r="Q6" s="4">
        <f t="shared" ref="Q6:Q10" si="2">AVERAGE(N6:P6)</f>
        <v>4</v>
      </c>
    </row>
    <row r="7" spans="1:17" x14ac:dyDescent="0.25">
      <c r="A7" s="1" t="s">
        <v>6</v>
      </c>
      <c r="B7" s="1">
        <v>5</v>
      </c>
      <c r="C7" s="1">
        <v>4</v>
      </c>
      <c r="D7" s="1">
        <v>3</v>
      </c>
      <c r="E7" s="4">
        <f t="shared" si="0"/>
        <v>4</v>
      </c>
      <c r="G7" s="1" t="s">
        <v>6</v>
      </c>
      <c r="H7" s="1">
        <v>6</v>
      </c>
      <c r="I7" s="1">
        <v>8</v>
      </c>
      <c r="J7" s="1"/>
      <c r="K7" s="4">
        <f t="shared" si="1"/>
        <v>7</v>
      </c>
      <c r="M7" s="1" t="s">
        <v>6</v>
      </c>
      <c r="N7" s="1">
        <v>3</v>
      </c>
      <c r="O7" s="1">
        <v>5</v>
      </c>
      <c r="P7" s="1"/>
      <c r="Q7" s="4">
        <f t="shared" si="2"/>
        <v>4</v>
      </c>
    </row>
    <row r="8" spans="1:17" x14ac:dyDescent="0.25">
      <c r="A8" s="1" t="s">
        <v>7</v>
      </c>
      <c r="B8" s="1">
        <v>4</v>
      </c>
      <c r="C8" s="1">
        <v>5</v>
      </c>
      <c r="D8" s="1">
        <v>5</v>
      </c>
      <c r="E8" s="4">
        <f t="shared" si="0"/>
        <v>4.666666666666667</v>
      </c>
      <c r="G8" s="1" t="s">
        <v>7</v>
      </c>
      <c r="H8" s="1">
        <v>3</v>
      </c>
      <c r="I8" s="1">
        <v>5</v>
      </c>
      <c r="J8" s="1"/>
      <c r="K8" s="4">
        <f t="shared" si="1"/>
        <v>4</v>
      </c>
      <c r="M8" s="1" t="s">
        <v>7</v>
      </c>
      <c r="N8" s="1">
        <v>4</v>
      </c>
      <c r="O8" s="1">
        <v>6</v>
      </c>
      <c r="P8" s="1">
        <v>5</v>
      </c>
      <c r="Q8" s="4">
        <f t="shared" si="2"/>
        <v>5</v>
      </c>
    </row>
    <row r="9" spans="1:17" x14ac:dyDescent="0.25">
      <c r="A9" s="1" t="s">
        <v>8</v>
      </c>
      <c r="B9" s="1">
        <v>8</v>
      </c>
      <c r="C9" s="1">
        <v>6</v>
      </c>
      <c r="D9" s="1"/>
      <c r="E9" s="4">
        <f t="shared" si="0"/>
        <v>7</v>
      </c>
      <c r="G9" s="1" t="s">
        <v>8</v>
      </c>
      <c r="H9" s="1">
        <v>6</v>
      </c>
      <c r="I9" s="1">
        <v>4</v>
      </c>
      <c r="J9" s="1">
        <v>5</v>
      </c>
      <c r="K9" s="4">
        <f t="shared" si="1"/>
        <v>5</v>
      </c>
      <c r="M9" s="1" t="s">
        <v>8</v>
      </c>
      <c r="N9" s="1">
        <v>4</v>
      </c>
      <c r="O9" s="1">
        <v>4</v>
      </c>
      <c r="P9" s="1">
        <v>5</v>
      </c>
      <c r="Q9" s="4">
        <f t="shared" si="2"/>
        <v>4.333333333333333</v>
      </c>
    </row>
    <row r="10" spans="1:17" x14ac:dyDescent="0.25">
      <c r="A10" s="1" t="s">
        <v>9</v>
      </c>
      <c r="B10" s="1">
        <v>5</v>
      </c>
      <c r="C10" s="1">
        <v>6</v>
      </c>
      <c r="D10" s="1"/>
      <c r="E10" s="4">
        <f t="shared" si="0"/>
        <v>5.5</v>
      </c>
      <c r="G10" s="1" t="s">
        <v>9</v>
      </c>
      <c r="H10" s="1">
        <v>8</v>
      </c>
      <c r="I10" s="1">
        <v>6</v>
      </c>
      <c r="J10" s="1">
        <v>5</v>
      </c>
      <c r="K10" s="4">
        <f t="shared" si="1"/>
        <v>6.333333333333333</v>
      </c>
      <c r="M10" s="1" t="s">
        <v>9</v>
      </c>
      <c r="N10" s="1">
        <v>4</v>
      </c>
      <c r="O10" s="1">
        <v>3</v>
      </c>
      <c r="P10" s="1">
        <v>6</v>
      </c>
      <c r="Q10" s="4">
        <f t="shared" si="2"/>
        <v>4.333333333333333</v>
      </c>
    </row>
    <row r="12" spans="1:17" x14ac:dyDescent="0.25">
      <c r="A12" t="s">
        <v>54</v>
      </c>
      <c r="I12" t="s">
        <v>10</v>
      </c>
    </row>
    <row r="14" spans="1:17" x14ac:dyDescent="0.25">
      <c r="A14" s="28" t="s">
        <v>0</v>
      </c>
      <c r="B14" s="42" t="s">
        <v>11</v>
      </c>
      <c r="C14" s="43"/>
      <c r="D14" s="44"/>
      <c r="E14" s="28" t="s">
        <v>12</v>
      </c>
      <c r="F14" s="28" t="s">
        <v>2</v>
      </c>
      <c r="I14" s="1" t="s">
        <v>13</v>
      </c>
      <c r="J14" s="1">
        <v>2</v>
      </c>
    </row>
    <row r="15" spans="1:17" x14ac:dyDescent="0.25">
      <c r="A15" s="29"/>
      <c r="B15" s="17">
        <v>1</v>
      </c>
      <c r="C15" s="12">
        <v>2</v>
      </c>
      <c r="D15" s="17">
        <v>3</v>
      </c>
      <c r="E15" s="29"/>
      <c r="F15" s="29"/>
      <c r="H15" s="2"/>
      <c r="I15" s="1" t="s">
        <v>14</v>
      </c>
      <c r="J15" s="1">
        <v>3</v>
      </c>
      <c r="Q15" s="2"/>
    </row>
    <row r="16" spans="1:17" x14ac:dyDescent="0.25">
      <c r="A16" s="1" t="s">
        <v>4</v>
      </c>
      <c r="B16" s="4">
        <f t="shared" ref="B16:B21" si="3">(E5)</f>
        <v>5.5</v>
      </c>
      <c r="C16" s="4">
        <f t="shared" ref="C16:C21" si="4">(K5)</f>
        <v>4.5</v>
      </c>
      <c r="D16" s="1">
        <f>(Q5)</f>
        <v>7.5</v>
      </c>
      <c r="E16" s="4">
        <f>SUM(B16:D16)</f>
        <v>17.5</v>
      </c>
      <c r="F16" s="4">
        <f>AVERAGE(B16:D16)</f>
        <v>5.833333333333333</v>
      </c>
      <c r="I16" s="1" t="s">
        <v>15</v>
      </c>
      <c r="J16" s="1">
        <v>3</v>
      </c>
    </row>
    <row r="17" spans="1:17" x14ac:dyDescent="0.25">
      <c r="A17" s="1" t="s">
        <v>5</v>
      </c>
      <c r="B17" s="4">
        <f t="shared" si="3"/>
        <v>2.5</v>
      </c>
      <c r="C17" s="4">
        <f t="shared" si="4"/>
        <v>3.5</v>
      </c>
      <c r="D17" s="4">
        <f t="shared" ref="D17:D20" si="5">(Q6)</f>
        <v>4</v>
      </c>
      <c r="E17" s="4">
        <f t="shared" ref="E17:E21" si="6">SUM(B17:D17)</f>
        <v>10</v>
      </c>
      <c r="F17" s="4">
        <f t="shared" ref="F17:F21" si="7">AVERAGE(B17:D17)</f>
        <v>3.3333333333333335</v>
      </c>
      <c r="H17" s="2"/>
      <c r="I17" s="1" t="s">
        <v>16</v>
      </c>
      <c r="J17" s="21">
        <f>(E22^2)/(J14*J15*J16)</f>
        <v>436.76543209876536</v>
      </c>
    </row>
    <row r="18" spans="1:17" x14ac:dyDescent="0.25">
      <c r="A18" s="1" t="s">
        <v>6</v>
      </c>
      <c r="B18" s="4">
        <f t="shared" si="3"/>
        <v>4</v>
      </c>
      <c r="C18" s="4">
        <f t="shared" si="4"/>
        <v>7</v>
      </c>
      <c r="D18" s="4">
        <f t="shared" si="5"/>
        <v>4</v>
      </c>
      <c r="E18" s="4">
        <f t="shared" si="6"/>
        <v>15</v>
      </c>
      <c r="F18" s="4">
        <f t="shared" si="7"/>
        <v>5</v>
      </c>
    </row>
    <row r="19" spans="1:17" x14ac:dyDescent="0.25">
      <c r="A19" s="1" t="s">
        <v>7</v>
      </c>
      <c r="B19" s="4">
        <f t="shared" si="3"/>
        <v>4.666666666666667</v>
      </c>
      <c r="C19" s="4">
        <f t="shared" si="4"/>
        <v>4</v>
      </c>
      <c r="D19" s="4">
        <f t="shared" si="5"/>
        <v>5</v>
      </c>
      <c r="E19" s="4">
        <f t="shared" si="6"/>
        <v>13.666666666666668</v>
      </c>
      <c r="F19" s="4">
        <f t="shared" si="7"/>
        <v>4.5555555555555562</v>
      </c>
      <c r="I19" t="s">
        <v>17</v>
      </c>
    </row>
    <row r="20" spans="1:17" x14ac:dyDescent="0.25">
      <c r="A20" s="1" t="s">
        <v>8</v>
      </c>
      <c r="B20" s="4">
        <f t="shared" si="3"/>
        <v>7</v>
      </c>
      <c r="C20" s="4">
        <f t="shared" si="4"/>
        <v>5</v>
      </c>
      <c r="D20" s="4">
        <f t="shared" si="5"/>
        <v>4.333333333333333</v>
      </c>
      <c r="E20" s="4">
        <f t="shared" si="6"/>
        <v>16.333333333333332</v>
      </c>
      <c r="F20" s="4">
        <f t="shared" si="7"/>
        <v>5.4444444444444438</v>
      </c>
      <c r="Q20" s="2"/>
    </row>
    <row r="21" spans="1:17" x14ac:dyDescent="0.25">
      <c r="A21" s="1" t="s">
        <v>9</v>
      </c>
      <c r="B21" s="4">
        <f t="shared" si="3"/>
        <v>5.5</v>
      </c>
      <c r="C21" s="4">
        <f t="shared" si="4"/>
        <v>6.333333333333333</v>
      </c>
      <c r="D21" s="4">
        <f>(Q10)</f>
        <v>4.333333333333333</v>
      </c>
      <c r="E21" s="4">
        <f t="shared" si="6"/>
        <v>16.166666666666664</v>
      </c>
      <c r="F21" s="4">
        <f t="shared" si="7"/>
        <v>5.3888888888888884</v>
      </c>
      <c r="I21" s="12" t="s">
        <v>18</v>
      </c>
      <c r="J21" s="12" t="s">
        <v>19</v>
      </c>
      <c r="K21" s="12" t="s">
        <v>20</v>
      </c>
      <c r="L21" s="12" t="s">
        <v>21</v>
      </c>
      <c r="M21" s="12" t="s">
        <v>22</v>
      </c>
      <c r="N21" s="12" t="s">
        <v>23</v>
      </c>
      <c r="O21" s="12" t="s">
        <v>24</v>
      </c>
      <c r="P21" s="12" t="s">
        <v>25</v>
      </c>
    </row>
    <row r="22" spans="1:17" x14ac:dyDescent="0.25">
      <c r="A22" s="1" t="s">
        <v>26</v>
      </c>
      <c r="B22" s="4">
        <f>SUM(B16:B21)</f>
        <v>29.166666666666668</v>
      </c>
      <c r="C22" s="4">
        <f t="shared" ref="C22:E22" si="8">SUM(C16:C21)</f>
        <v>30.333333333333332</v>
      </c>
      <c r="D22" s="4">
        <f t="shared" si="8"/>
        <v>29.166666666666664</v>
      </c>
      <c r="E22" s="4">
        <f t="shared" si="8"/>
        <v>88.666666666666657</v>
      </c>
      <c r="F22" s="4">
        <f>SUM(F16:F21)</f>
        <v>29.555555555555554</v>
      </c>
      <c r="I22" s="1" t="s">
        <v>27</v>
      </c>
      <c r="J22" s="1">
        <f>(J16-1)</f>
        <v>2</v>
      </c>
      <c r="K22" s="23">
        <f>SUMSQ(B22:D22)/6-J17</f>
        <v>0.1512345679013265</v>
      </c>
      <c r="L22" s="23">
        <f>(K22/J22)</f>
        <v>7.561728395066325E-2</v>
      </c>
      <c r="M22" s="24">
        <f>(L22/L27)</f>
        <v>4.1844577284398096E-2</v>
      </c>
      <c r="N22" s="1" t="str">
        <f>IF(M22&lt;O22,"tn",IF(M22&lt;P22,"*","**"))</f>
        <v>tn</v>
      </c>
      <c r="O22" s="23">
        <f>FINV(5%,$J22,$J27)</f>
        <v>4.1028210151304032</v>
      </c>
      <c r="P22" s="23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22">
        <f>SUMSQ(E16:E21)/J16-J17</f>
        <v>11.956790123456869</v>
      </c>
      <c r="L23" s="23">
        <f t="shared" ref="L23:L27" si="9">(K23/J23)</f>
        <v>2.3913580246913737</v>
      </c>
      <c r="M23" s="24">
        <f>(L23/L27)</f>
        <v>1.3233134073441695</v>
      </c>
      <c r="N23" s="1" t="str">
        <f t="shared" ref="N23:N26" si="10">IF(M23&lt;O23,"tn",IF(M23&lt;P23,"*","**"))</f>
        <v>tn</v>
      </c>
      <c r="O23" s="23">
        <f>FINV(5%, $J23,$J27)</f>
        <v>3.325834530413013</v>
      </c>
      <c r="P23" s="23">
        <f>FINV(1%,$J23,$J27)</f>
        <v>5.6363261876690833</v>
      </c>
    </row>
    <row r="24" spans="1:17" x14ac:dyDescent="0.25">
      <c r="A24" t="s">
        <v>28</v>
      </c>
      <c r="I24" s="1" t="s">
        <v>29</v>
      </c>
      <c r="J24" s="1">
        <f>(J14-1)</f>
        <v>1</v>
      </c>
      <c r="K24" s="23">
        <f>SUMSQ(E27:E28)/(J16*J15)-J17</f>
        <v>0.74691358024693955</v>
      </c>
      <c r="L24" s="23">
        <f t="shared" si="9"/>
        <v>0.74691358024693955</v>
      </c>
      <c r="M24" s="24">
        <f>(L24/L27)</f>
        <v>0.41332194705381781</v>
      </c>
      <c r="N24" s="1" t="str">
        <f t="shared" si="10"/>
        <v>tn</v>
      </c>
      <c r="O24" s="23">
        <f>FINV(5%,$J24,$J27)</f>
        <v>4.9646027437307128</v>
      </c>
      <c r="P24" s="22">
        <f>FINV(1%,$J24,$J27)</f>
        <v>10.044289273396597</v>
      </c>
    </row>
    <row r="25" spans="1:17" x14ac:dyDescent="0.25">
      <c r="A25" s="28" t="s">
        <v>29</v>
      </c>
      <c r="B25" s="42" t="s">
        <v>30</v>
      </c>
      <c r="C25" s="43"/>
      <c r="D25" s="44"/>
      <c r="E25" s="28" t="s">
        <v>26</v>
      </c>
      <c r="F25" s="28" t="s">
        <v>2</v>
      </c>
      <c r="I25" s="1" t="s">
        <v>30</v>
      </c>
      <c r="J25" s="1">
        <f>(J15-1)</f>
        <v>2</v>
      </c>
      <c r="K25" s="23">
        <f>SUMSQ(B29:D29)/(J16*J14)-J17</f>
        <v>2.5956790123457267</v>
      </c>
      <c r="L25" s="23">
        <f t="shared" si="9"/>
        <v>1.2978395061728634</v>
      </c>
      <c r="M25" s="24">
        <f>(L25/L27)</f>
        <v>0.71818958155424606</v>
      </c>
      <c r="N25" s="1" t="str">
        <f t="shared" si="10"/>
        <v>tn</v>
      </c>
      <c r="O25" s="23">
        <f>FINV(5%,$J25,$J27)</f>
        <v>4.1028210151304032</v>
      </c>
      <c r="P25" s="23">
        <f>FINV(1%,$J25,$J27)</f>
        <v>7.5594321575479011</v>
      </c>
    </row>
    <row r="26" spans="1:17" x14ac:dyDescent="0.25">
      <c r="A26" s="29"/>
      <c r="B26" s="17" t="s">
        <v>31</v>
      </c>
      <c r="C26" s="17" t="s">
        <v>32</v>
      </c>
      <c r="D26" s="17" t="s">
        <v>33</v>
      </c>
      <c r="E26" s="29"/>
      <c r="F26" s="29"/>
      <c r="I26" s="1" t="s">
        <v>39</v>
      </c>
      <c r="J26" s="1">
        <f>(J23-J24-J25)</f>
        <v>2</v>
      </c>
      <c r="K26" s="23">
        <f>(K23-K24-K25)</f>
        <v>8.6141975308642031</v>
      </c>
      <c r="L26" s="23">
        <f t="shared" si="9"/>
        <v>4.3070987654321016</v>
      </c>
      <c r="M26" s="24">
        <f>(L26/L27)</f>
        <v>2.3834329632792688</v>
      </c>
      <c r="N26" s="1" t="str">
        <f t="shared" si="10"/>
        <v>tn</v>
      </c>
      <c r="O26" s="23">
        <f>FINV(5%,$J26,$J27)</f>
        <v>4.1028210151304032</v>
      </c>
      <c r="P26" s="23">
        <f>FINV(1%,$J26,$J27)</f>
        <v>7.5594321575479011</v>
      </c>
    </row>
    <row r="27" spans="1:17" x14ac:dyDescent="0.25">
      <c r="A27" s="1" t="s">
        <v>34</v>
      </c>
      <c r="B27" s="4">
        <f>(E16)</f>
        <v>17.5</v>
      </c>
      <c r="C27" s="4">
        <f>(E17)</f>
        <v>10</v>
      </c>
      <c r="D27" s="4">
        <f>(E18)</f>
        <v>15</v>
      </c>
      <c r="E27" s="1">
        <f>SUM(B27:D27)</f>
        <v>42.5</v>
      </c>
      <c r="F27" s="4">
        <f>E27/9</f>
        <v>4.7222222222222223</v>
      </c>
      <c r="H27" s="2"/>
      <c r="I27" s="1" t="s">
        <v>35</v>
      </c>
      <c r="J27" s="1">
        <f>(J28-J22-J23)</f>
        <v>10</v>
      </c>
      <c r="K27" s="22">
        <f>(K28-K23-K22)</f>
        <v>18.070987654320845</v>
      </c>
      <c r="L27" s="23">
        <f t="shared" si="9"/>
        <v>1.8070987654320845</v>
      </c>
      <c r="M27" s="3"/>
      <c r="N27" s="3"/>
      <c r="O27" s="3"/>
      <c r="P27" s="3"/>
    </row>
    <row r="28" spans="1:17" x14ac:dyDescent="0.25">
      <c r="A28" s="1" t="s">
        <v>36</v>
      </c>
      <c r="B28" s="4">
        <f>(E19)</f>
        <v>13.666666666666668</v>
      </c>
      <c r="C28" s="4">
        <f>(E20)</f>
        <v>16.333333333333332</v>
      </c>
      <c r="D28" s="4">
        <f>(E21)</f>
        <v>16.166666666666664</v>
      </c>
      <c r="E28" s="4">
        <f>SUM(B28:D28)</f>
        <v>46.166666666666664</v>
      </c>
      <c r="F28" s="4">
        <f>E28/9</f>
        <v>5.1296296296296298</v>
      </c>
      <c r="I28" s="1" t="s">
        <v>26</v>
      </c>
      <c r="J28" s="1">
        <f>(J14*J15*J16-1)</f>
        <v>17</v>
      </c>
      <c r="K28" s="22">
        <f>SUMSQ(B16:D21)-J17</f>
        <v>30.179012345679041</v>
      </c>
      <c r="L28" s="3"/>
      <c r="M28" s="3"/>
      <c r="N28" s="3"/>
      <c r="O28" s="3"/>
      <c r="P28" s="3"/>
    </row>
    <row r="29" spans="1:17" x14ac:dyDescent="0.25">
      <c r="A29" s="1" t="s">
        <v>26</v>
      </c>
      <c r="B29" s="4">
        <f>SUM(B27:B28)</f>
        <v>31.166666666666668</v>
      </c>
      <c r="C29" s="4">
        <f t="shared" ref="C29:E29" si="11">SUM(C27:C28)</f>
        <v>26.333333333333332</v>
      </c>
      <c r="D29" s="4">
        <f t="shared" si="11"/>
        <v>31.166666666666664</v>
      </c>
      <c r="E29" s="4">
        <f t="shared" si="11"/>
        <v>88.666666666666657</v>
      </c>
      <c r="F29" s="3"/>
      <c r="H29" s="2"/>
    </row>
    <row r="30" spans="1:17" x14ac:dyDescent="0.25">
      <c r="A30" s="1" t="s">
        <v>2</v>
      </c>
      <c r="B30" s="4">
        <f>(B29/6)</f>
        <v>5.1944444444444446</v>
      </c>
      <c r="C30" s="4">
        <f>(C29/6)</f>
        <v>4.3888888888888884</v>
      </c>
      <c r="D30" s="4">
        <f>(D29/6)</f>
        <v>5.1944444444444438</v>
      </c>
      <c r="E30" s="3"/>
      <c r="F30" s="3"/>
    </row>
    <row r="31" spans="1:17" x14ac:dyDescent="0.25">
      <c r="I31" t="s">
        <v>0</v>
      </c>
      <c r="J31" t="s">
        <v>42</v>
      </c>
      <c r="K31" t="s">
        <v>45</v>
      </c>
    </row>
    <row r="32" spans="1:17" x14ac:dyDescent="0.25">
      <c r="I32" t="s">
        <v>34</v>
      </c>
      <c r="J32" s="26">
        <f>(E27/9)</f>
        <v>4.7222222222222223</v>
      </c>
      <c r="K32" t="s">
        <v>46</v>
      </c>
    </row>
    <row r="33" spans="7:12" x14ac:dyDescent="0.25">
      <c r="H33" s="19"/>
      <c r="I33" t="s">
        <v>36</v>
      </c>
      <c r="J33" s="26">
        <f>(E28/9)</f>
        <v>5.1296296296296298</v>
      </c>
      <c r="K33" t="s">
        <v>46</v>
      </c>
      <c r="L33" s="26">
        <f>(J34+J33)</f>
        <v>6.5415756480076084</v>
      </c>
    </row>
    <row r="34" spans="7:12" x14ac:dyDescent="0.25">
      <c r="G34" t="s">
        <v>43</v>
      </c>
      <c r="H34" s="19">
        <v>3.1509999999999998</v>
      </c>
      <c r="I34" t="s">
        <v>41</v>
      </c>
      <c r="J34" s="26">
        <f>(H34*(L27/9)^0.5)</f>
        <v>1.4119460183779786</v>
      </c>
      <c r="L34" s="26">
        <f>(J34+J32)</f>
        <v>6.1341682406002009</v>
      </c>
    </row>
    <row r="35" spans="7:12" x14ac:dyDescent="0.25">
      <c r="H35" s="19"/>
      <c r="I35" t="s">
        <v>31</v>
      </c>
      <c r="J35" s="26">
        <f>(B29/6)</f>
        <v>5.1944444444444446</v>
      </c>
      <c r="K35" t="s">
        <v>46</v>
      </c>
    </row>
    <row r="36" spans="7:12" x14ac:dyDescent="0.25">
      <c r="H36" s="19"/>
      <c r="I36" t="s">
        <v>32</v>
      </c>
      <c r="J36" s="26">
        <f>(C29/6)</f>
        <v>4.3888888888888884</v>
      </c>
      <c r="K36" t="s">
        <v>46</v>
      </c>
    </row>
    <row r="37" spans="7:12" x14ac:dyDescent="0.25">
      <c r="H37" s="19"/>
      <c r="I37" t="s">
        <v>33</v>
      </c>
      <c r="J37" s="26">
        <f>(D29/6)</f>
        <v>5.1944444444444438</v>
      </c>
      <c r="K37" t="s">
        <v>46</v>
      </c>
      <c r="L37" s="26">
        <f>(J38+J36)</f>
        <v>6.5165924498104744</v>
      </c>
    </row>
    <row r="38" spans="7:12" x14ac:dyDescent="0.25">
      <c r="G38" t="s">
        <v>44</v>
      </c>
      <c r="H38" s="19">
        <v>3.8769999999999998</v>
      </c>
      <c r="I38" t="s">
        <v>41</v>
      </c>
      <c r="J38" s="26">
        <f>(H38*(L27/6)^0.5)</f>
        <v>2.1277035609215864</v>
      </c>
      <c r="L38" s="26">
        <f>(J38+J37)</f>
        <v>7.3221480053660297</v>
      </c>
    </row>
    <row r="39" spans="7:12" x14ac:dyDescent="0.25">
      <c r="H39" s="19"/>
    </row>
    <row r="40" spans="7:12" x14ac:dyDescent="0.25">
      <c r="H40" s="19"/>
    </row>
  </sheetData>
  <mergeCells count="16">
    <mergeCell ref="A25:A26"/>
    <mergeCell ref="E25:E26"/>
    <mergeCell ref="F25:F26"/>
    <mergeCell ref="B25:D25"/>
    <mergeCell ref="N3:P3"/>
    <mergeCell ref="Q3:Q4"/>
    <mergeCell ref="A14:A15"/>
    <mergeCell ref="B14:D14"/>
    <mergeCell ref="E14:E15"/>
    <mergeCell ref="F14:F15"/>
    <mergeCell ref="A3:A4"/>
    <mergeCell ref="E3:E4"/>
    <mergeCell ref="G3:G4"/>
    <mergeCell ref="H3:J3"/>
    <mergeCell ref="K3:K4"/>
    <mergeCell ref="M3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F17" workbookViewId="0">
      <selection activeCell="J38" sqref="J38"/>
    </sheetView>
  </sheetViews>
  <sheetFormatPr defaultRowHeight="15" x14ac:dyDescent="0.25"/>
  <cols>
    <col min="10" max="10" width="9.5703125" bestFit="1" customWidth="1"/>
    <col min="12" max="12" width="9.42578125" customWidth="1"/>
  </cols>
  <sheetData>
    <row r="1" spans="1:17" x14ac:dyDescent="0.25">
      <c r="A1" t="s">
        <v>37</v>
      </c>
    </row>
    <row r="3" spans="1:17" x14ac:dyDescent="0.25">
      <c r="A3" s="28" t="s">
        <v>0</v>
      </c>
      <c r="B3" s="9"/>
      <c r="C3" s="10" t="s">
        <v>1</v>
      </c>
      <c r="D3" s="11"/>
      <c r="E3" s="28" t="s">
        <v>2</v>
      </c>
      <c r="G3" s="28" t="s">
        <v>0</v>
      </c>
      <c r="H3" s="37" t="s">
        <v>3</v>
      </c>
      <c r="I3" s="38"/>
      <c r="J3" s="39"/>
      <c r="K3" s="28" t="s">
        <v>2</v>
      </c>
      <c r="M3" s="28" t="s">
        <v>0</v>
      </c>
      <c r="N3" s="37" t="s">
        <v>38</v>
      </c>
      <c r="O3" s="38"/>
      <c r="P3" s="39"/>
      <c r="Q3" s="28" t="s">
        <v>2</v>
      </c>
    </row>
    <row r="4" spans="1:17" x14ac:dyDescent="0.25">
      <c r="A4" s="29"/>
      <c r="B4" s="17">
        <v>1</v>
      </c>
      <c r="C4" s="17">
        <v>2</v>
      </c>
      <c r="D4" s="17">
        <v>3</v>
      </c>
      <c r="E4" s="29"/>
      <c r="G4" s="29"/>
      <c r="H4" s="17">
        <v>1</v>
      </c>
      <c r="I4" s="17">
        <v>2</v>
      </c>
      <c r="J4" s="17">
        <v>3</v>
      </c>
      <c r="K4" s="29"/>
      <c r="M4" s="29"/>
      <c r="N4" s="17">
        <v>1</v>
      </c>
      <c r="O4" s="18">
        <v>2</v>
      </c>
      <c r="P4" s="17">
        <v>3</v>
      </c>
      <c r="Q4" s="29"/>
    </row>
    <row r="5" spans="1:17" x14ac:dyDescent="0.25">
      <c r="A5" s="1" t="s">
        <v>4</v>
      </c>
      <c r="B5" s="1">
        <v>6</v>
      </c>
      <c r="C5" s="1">
        <v>12</v>
      </c>
      <c r="D5" s="1"/>
      <c r="E5" s="4">
        <f>AVERAGE(B5:D5)</f>
        <v>9</v>
      </c>
      <c r="G5" s="1" t="s">
        <v>4</v>
      </c>
      <c r="H5" s="1">
        <v>11</v>
      </c>
      <c r="I5" s="1">
        <v>9</v>
      </c>
      <c r="J5" s="1"/>
      <c r="K5" s="4">
        <f>AVERAGE(H5:J5)</f>
        <v>10</v>
      </c>
      <c r="M5" s="1" t="s">
        <v>4</v>
      </c>
      <c r="N5" s="1">
        <v>10</v>
      </c>
      <c r="O5" s="1">
        <v>11</v>
      </c>
      <c r="P5" s="1"/>
      <c r="Q5" s="1">
        <f>AVERAGE(N5:P5)</f>
        <v>10.5</v>
      </c>
    </row>
    <row r="6" spans="1:17" x14ac:dyDescent="0.25">
      <c r="A6" s="1" t="s">
        <v>5</v>
      </c>
      <c r="B6" s="1">
        <v>8</v>
      </c>
      <c r="C6" s="1">
        <v>12</v>
      </c>
      <c r="D6" s="1"/>
      <c r="E6" s="4">
        <f t="shared" ref="E6:E10" si="0">AVERAGE(B6:D6)</f>
        <v>10</v>
      </c>
      <c r="G6" s="1" t="s">
        <v>5</v>
      </c>
      <c r="H6" s="1">
        <v>9</v>
      </c>
      <c r="I6" s="1">
        <v>11</v>
      </c>
      <c r="J6" s="1"/>
      <c r="K6" s="4">
        <f t="shared" ref="K6:K10" si="1">AVERAGE(H6:J6)</f>
        <v>10</v>
      </c>
      <c r="M6" s="1" t="s">
        <v>5</v>
      </c>
      <c r="N6" s="1">
        <v>9</v>
      </c>
      <c r="O6" s="1">
        <v>10</v>
      </c>
      <c r="P6" s="1"/>
      <c r="Q6" s="4">
        <f t="shared" ref="Q6:Q10" si="2">AVERAGE(N6:P6)</f>
        <v>9.5</v>
      </c>
    </row>
    <row r="7" spans="1:17" x14ac:dyDescent="0.25">
      <c r="A7" s="1" t="s">
        <v>6</v>
      </c>
      <c r="B7" s="1">
        <v>13</v>
      </c>
      <c r="C7" s="1">
        <v>16</v>
      </c>
      <c r="D7" s="1">
        <v>9</v>
      </c>
      <c r="E7" s="4">
        <f t="shared" si="0"/>
        <v>12.666666666666666</v>
      </c>
      <c r="G7" s="1" t="s">
        <v>6</v>
      </c>
      <c r="H7" s="1">
        <v>10</v>
      </c>
      <c r="I7" s="1">
        <v>13</v>
      </c>
      <c r="J7" s="1"/>
      <c r="K7" s="4">
        <f t="shared" si="1"/>
        <v>11.5</v>
      </c>
      <c r="M7" s="1" t="s">
        <v>6</v>
      </c>
      <c r="N7" s="1">
        <v>9</v>
      </c>
      <c r="O7" s="1">
        <v>8</v>
      </c>
      <c r="P7" s="1"/>
      <c r="Q7" s="4">
        <f t="shared" si="2"/>
        <v>8.5</v>
      </c>
    </row>
    <row r="8" spans="1:17" x14ac:dyDescent="0.25">
      <c r="A8" s="1" t="s">
        <v>7</v>
      </c>
      <c r="B8" s="1">
        <v>12</v>
      </c>
      <c r="C8" s="1">
        <v>10</v>
      </c>
      <c r="D8" s="1">
        <v>9</v>
      </c>
      <c r="E8" s="4">
        <f t="shared" si="0"/>
        <v>10.333333333333334</v>
      </c>
      <c r="G8" s="1" t="s">
        <v>7</v>
      </c>
      <c r="H8" s="1">
        <v>9</v>
      </c>
      <c r="I8" s="1">
        <v>10</v>
      </c>
      <c r="J8" s="1"/>
      <c r="K8" s="4">
        <f t="shared" si="1"/>
        <v>9.5</v>
      </c>
      <c r="M8" s="1" t="s">
        <v>7</v>
      </c>
      <c r="N8" s="1">
        <v>9</v>
      </c>
      <c r="O8" s="1">
        <v>10</v>
      </c>
      <c r="P8" s="1">
        <v>9</v>
      </c>
      <c r="Q8" s="4">
        <f t="shared" si="2"/>
        <v>9.3333333333333339</v>
      </c>
    </row>
    <row r="9" spans="1:17" x14ac:dyDescent="0.25">
      <c r="A9" s="1" t="s">
        <v>8</v>
      </c>
      <c r="B9" s="1">
        <v>14</v>
      </c>
      <c r="C9" s="1">
        <v>12</v>
      </c>
      <c r="D9" s="1"/>
      <c r="E9" s="4">
        <f t="shared" si="0"/>
        <v>13</v>
      </c>
      <c r="G9" s="1" t="s">
        <v>8</v>
      </c>
      <c r="H9" s="1">
        <v>13</v>
      </c>
      <c r="I9" s="1">
        <v>10</v>
      </c>
      <c r="J9" s="1">
        <v>9</v>
      </c>
      <c r="K9" s="4">
        <f t="shared" si="1"/>
        <v>10.666666666666666</v>
      </c>
      <c r="M9" s="1" t="s">
        <v>8</v>
      </c>
      <c r="N9" s="1">
        <v>9</v>
      </c>
      <c r="O9" s="1">
        <v>8</v>
      </c>
      <c r="P9" s="1">
        <v>7</v>
      </c>
      <c r="Q9" s="4">
        <f t="shared" si="2"/>
        <v>8</v>
      </c>
    </row>
    <row r="10" spans="1:17" x14ac:dyDescent="0.25">
      <c r="A10" s="1" t="s">
        <v>9</v>
      </c>
      <c r="B10" s="1">
        <v>10</v>
      </c>
      <c r="C10" s="1">
        <v>11</v>
      </c>
      <c r="D10" s="1"/>
      <c r="E10" s="4">
        <f t="shared" si="0"/>
        <v>10.5</v>
      </c>
      <c r="G10" s="1" t="s">
        <v>9</v>
      </c>
      <c r="H10" s="1">
        <v>15</v>
      </c>
      <c r="I10" s="1">
        <v>12</v>
      </c>
      <c r="J10" s="1">
        <v>10</v>
      </c>
      <c r="K10" s="4">
        <f t="shared" si="1"/>
        <v>12.333333333333334</v>
      </c>
      <c r="M10" s="1" t="s">
        <v>9</v>
      </c>
      <c r="N10" s="1">
        <v>12</v>
      </c>
      <c r="O10" s="1">
        <v>8</v>
      </c>
      <c r="P10" s="1">
        <v>10</v>
      </c>
      <c r="Q10" s="4">
        <f t="shared" si="2"/>
        <v>10</v>
      </c>
    </row>
    <row r="12" spans="1:17" x14ac:dyDescent="0.25">
      <c r="A12" t="s">
        <v>54</v>
      </c>
      <c r="I12" t="s">
        <v>10</v>
      </c>
    </row>
    <row r="14" spans="1:17" x14ac:dyDescent="0.25">
      <c r="A14" s="28" t="s">
        <v>0</v>
      </c>
      <c r="B14" s="42" t="s">
        <v>11</v>
      </c>
      <c r="C14" s="43"/>
      <c r="D14" s="44"/>
      <c r="E14" s="28" t="s">
        <v>12</v>
      </c>
      <c r="F14" s="28" t="s">
        <v>2</v>
      </c>
      <c r="I14" s="1" t="s">
        <v>29</v>
      </c>
      <c r="J14" s="1">
        <v>2</v>
      </c>
    </row>
    <row r="15" spans="1:17" x14ac:dyDescent="0.25">
      <c r="A15" s="29"/>
      <c r="B15" s="17">
        <v>1</v>
      </c>
      <c r="C15" s="12">
        <v>2</v>
      </c>
      <c r="D15" s="17">
        <v>3</v>
      </c>
      <c r="E15" s="29"/>
      <c r="F15" s="29"/>
      <c r="H15" s="2"/>
      <c r="I15" s="1" t="s">
        <v>30</v>
      </c>
      <c r="J15" s="1">
        <v>3</v>
      </c>
      <c r="Q15" s="2"/>
    </row>
    <row r="16" spans="1:17" x14ac:dyDescent="0.25">
      <c r="A16" s="1" t="s">
        <v>4</v>
      </c>
      <c r="B16" s="4">
        <f t="shared" ref="B16:B21" si="3">(E5)</f>
        <v>9</v>
      </c>
      <c r="C16" s="4">
        <f t="shared" ref="C16:C21" si="4">(K5)</f>
        <v>10</v>
      </c>
      <c r="D16" s="1">
        <f>(Q5)</f>
        <v>10.5</v>
      </c>
      <c r="E16" s="4">
        <f>SUM(B16:D16)</f>
        <v>29.5</v>
      </c>
      <c r="F16" s="4">
        <f>AVERAGE(B16:D16)</f>
        <v>9.8333333333333339</v>
      </c>
      <c r="I16" s="1" t="s">
        <v>15</v>
      </c>
      <c r="J16" s="1">
        <v>3</v>
      </c>
    </row>
    <row r="17" spans="1:17" x14ac:dyDescent="0.25">
      <c r="A17" s="1" t="s">
        <v>5</v>
      </c>
      <c r="B17" s="4">
        <f t="shared" si="3"/>
        <v>10</v>
      </c>
      <c r="C17" s="4">
        <f t="shared" si="4"/>
        <v>10</v>
      </c>
      <c r="D17" s="4">
        <f t="shared" ref="D17:D20" si="5">(Q6)</f>
        <v>9.5</v>
      </c>
      <c r="E17" s="4">
        <f t="shared" ref="E17:E21" si="6">SUM(B17:D17)</f>
        <v>29.5</v>
      </c>
      <c r="F17" s="4">
        <f t="shared" ref="F17:F21" si="7">AVERAGE(B17:D17)</f>
        <v>9.8333333333333339</v>
      </c>
      <c r="H17" s="2"/>
      <c r="I17" s="1" t="s">
        <v>16</v>
      </c>
      <c r="J17" s="20">
        <f>(E22^2)/(J14*J15*J16)</f>
        <v>1908.2469135802469</v>
      </c>
    </row>
    <row r="18" spans="1:17" x14ac:dyDescent="0.25">
      <c r="A18" s="1" t="s">
        <v>6</v>
      </c>
      <c r="B18" s="4">
        <f t="shared" si="3"/>
        <v>12.666666666666666</v>
      </c>
      <c r="C18" s="4">
        <f t="shared" si="4"/>
        <v>11.5</v>
      </c>
      <c r="D18" s="4">
        <f t="shared" si="5"/>
        <v>8.5</v>
      </c>
      <c r="E18" s="4">
        <f t="shared" si="6"/>
        <v>32.666666666666664</v>
      </c>
      <c r="F18" s="4">
        <f t="shared" si="7"/>
        <v>10.888888888888888</v>
      </c>
    </row>
    <row r="19" spans="1:17" x14ac:dyDescent="0.25">
      <c r="A19" s="1" t="s">
        <v>7</v>
      </c>
      <c r="B19" s="4">
        <f t="shared" si="3"/>
        <v>10.333333333333334</v>
      </c>
      <c r="C19" s="4">
        <f t="shared" si="4"/>
        <v>9.5</v>
      </c>
      <c r="D19" s="4">
        <f t="shared" si="5"/>
        <v>9.3333333333333339</v>
      </c>
      <c r="E19" s="4">
        <f t="shared" si="6"/>
        <v>29.166666666666671</v>
      </c>
      <c r="F19" s="4">
        <f t="shared" si="7"/>
        <v>9.7222222222222232</v>
      </c>
      <c r="I19" t="s">
        <v>17</v>
      </c>
    </row>
    <row r="20" spans="1:17" x14ac:dyDescent="0.25">
      <c r="A20" s="1" t="s">
        <v>8</v>
      </c>
      <c r="B20" s="4">
        <f t="shared" si="3"/>
        <v>13</v>
      </c>
      <c r="C20" s="4">
        <f t="shared" si="4"/>
        <v>10.666666666666666</v>
      </c>
      <c r="D20" s="4">
        <f t="shared" si="5"/>
        <v>8</v>
      </c>
      <c r="E20" s="4">
        <f t="shared" si="6"/>
        <v>31.666666666666664</v>
      </c>
      <c r="F20" s="4">
        <f t="shared" si="7"/>
        <v>10.555555555555555</v>
      </c>
      <c r="Q20" s="2"/>
    </row>
    <row r="21" spans="1:17" x14ac:dyDescent="0.25">
      <c r="A21" s="1" t="s">
        <v>9</v>
      </c>
      <c r="B21" s="4">
        <f t="shared" si="3"/>
        <v>10.5</v>
      </c>
      <c r="C21" s="4">
        <f t="shared" si="4"/>
        <v>12.333333333333334</v>
      </c>
      <c r="D21" s="4">
        <f>(Q10)</f>
        <v>10</v>
      </c>
      <c r="E21" s="4">
        <f t="shared" si="6"/>
        <v>32.833333333333336</v>
      </c>
      <c r="F21" s="4">
        <f t="shared" si="7"/>
        <v>10.944444444444445</v>
      </c>
      <c r="I21" s="12" t="s">
        <v>18</v>
      </c>
      <c r="J21" s="12" t="s">
        <v>19</v>
      </c>
      <c r="K21" s="12" t="s">
        <v>20</v>
      </c>
      <c r="L21" s="12" t="s">
        <v>21</v>
      </c>
      <c r="M21" s="12" t="s">
        <v>22</v>
      </c>
      <c r="N21" s="12" t="s">
        <v>23</v>
      </c>
      <c r="O21" s="12" t="s">
        <v>24</v>
      </c>
      <c r="P21" s="12" t="s">
        <v>25</v>
      </c>
    </row>
    <row r="22" spans="1:17" x14ac:dyDescent="0.25">
      <c r="A22" s="1" t="s">
        <v>26</v>
      </c>
      <c r="B22" s="4">
        <f>SUM(B16:B21)</f>
        <v>65.5</v>
      </c>
      <c r="C22" s="4">
        <f t="shared" ref="C22:E22" si="8">SUM(C16:C21)</f>
        <v>64</v>
      </c>
      <c r="D22" s="4">
        <f t="shared" si="8"/>
        <v>55.833333333333336</v>
      </c>
      <c r="E22" s="4">
        <f t="shared" si="8"/>
        <v>185.33333333333334</v>
      </c>
      <c r="F22" s="4">
        <f>SUM(F16:F21)</f>
        <v>61.777777777777779</v>
      </c>
      <c r="I22" s="1" t="s">
        <v>27</v>
      </c>
      <c r="J22" s="1">
        <f>(J16-1)</f>
        <v>2</v>
      </c>
      <c r="K22" s="23">
        <f>SUMSQ(B22:D22)/6-J17</f>
        <v>9.0216049382715937</v>
      </c>
      <c r="L22" s="23">
        <f>(K22/J22)</f>
        <v>4.5108024691357969</v>
      </c>
      <c r="M22" s="23">
        <f>(L22/L27)</f>
        <v>2.553730560894659</v>
      </c>
      <c r="N22" s="1" t="str">
        <f>IF(M22&lt;O22,"tn",IF(M22&lt;P22,"*","**"))</f>
        <v>tn</v>
      </c>
      <c r="O22" s="23">
        <f>FINV(5%,$J22,$J27)</f>
        <v>4.1028210151304032</v>
      </c>
      <c r="P22" s="23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23">
        <f>SUMSQ(E16:E21)/J16-J17</f>
        <v>4.7901234567902975</v>
      </c>
      <c r="L23" s="23">
        <f t="shared" ref="L23:L27" si="9">(K23/J23)</f>
        <v>0.95802469135805945</v>
      </c>
      <c r="M23" s="23">
        <f>(L23/L27)</f>
        <v>0.54237288135595751</v>
      </c>
      <c r="N23" s="1" t="str">
        <f t="shared" ref="N23:N26" si="10">IF(M23&lt;O23,"tn",IF(M23&lt;P23,"*","**"))</f>
        <v>tn</v>
      </c>
      <c r="O23" s="23">
        <f>FINV(5%, $J23,$J27)</f>
        <v>3.325834530413013</v>
      </c>
      <c r="P23" s="23">
        <f>FINV(1%,$J23,$J27)</f>
        <v>5.6363261876690833</v>
      </c>
    </row>
    <row r="24" spans="1:17" x14ac:dyDescent="0.25">
      <c r="A24" t="s">
        <v>28</v>
      </c>
      <c r="I24" s="1" t="s">
        <v>29</v>
      </c>
      <c r="J24" s="1">
        <f>(J14-1)</f>
        <v>1</v>
      </c>
      <c r="K24" s="23">
        <f>SUMSQ(E27:E28)/(J16*J15)-J17</f>
        <v>0.22222222222194432</v>
      </c>
      <c r="L24" s="23">
        <f t="shared" si="9"/>
        <v>0.22222222222194432</v>
      </c>
      <c r="M24" s="23">
        <f>(L24/L27)</f>
        <v>0.12580814258240558</v>
      </c>
      <c r="N24" s="1" t="str">
        <f t="shared" si="10"/>
        <v>tn</v>
      </c>
      <c r="O24" s="23">
        <f>FINV(5%,$J24,$J27)</f>
        <v>4.9646027437307128</v>
      </c>
      <c r="P24" s="22">
        <f>FINV(1%,$J24,$J27)</f>
        <v>10.044289273396597</v>
      </c>
    </row>
    <row r="25" spans="1:17" x14ac:dyDescent="0.25">
      <c r="A25" s="28" t="s">
        <v>29</v>
      </c>
      <c r="B25" s="42" t="s">
        <v>30</v>
      </c>
      <c r="C25" s="43"/>
      <c r="D25" s="44"/>
      <c r="E25" s="28" t="s">
        <v>26</v>
      </c>
      <c r="F25" s="28" t="s">
        <v>2</v>
      </c>
      <c r="I25" s="1" t="s">
        <v>30</v>
      </c>
      <c r="J25" s="1">
        <f>(J15-1)</f>
        <v>2</v>
      </c>
      <c r="K25" s="23">
        <f>SUMSQ(B29:D29)/(J16*J14)-J17</f>
        <v>3.9845679012346409</v>
      </c>
      <c r="L25" s="23">
        <f t="shared" si="9"/>
        <v>1.9922839506173204</v>
      </c>
      <c r="M25" s="23">
        <f>(L25/L27)</f>
        <v>1.12790494495897</v>
      </c>
      <c r="N25" s="1" t="str">
        <f t="shared" si="10"/>
        <v>tn</v>
      </c>
      <c r="O25" s="23">
        <f>FINV(5%,$J25,$J27)</f>
        <v>4.1028210151304032</v>
      </c>
      <c r="P25" s="23">
        <f>FINV(1%,$J25,$J27)</f>
        <v>7.5594321575479011</v>
      </c>
    </row>
    <row r="26" spans="1:17" x14ac:dyDescent="0.25">
      <c r="A26" s="29"/>
      <c r="B26" s="16" t="s">
        <v>31</v>
      </c>
      <c r="C26" s="16" t="s">
        <v>32</v>
      </c>
      <c r="D26" s="16" t="s">
        <v>33</v>
      </c>
      <c r="E26" s="29"/>
      <c r="F26" s="29"/>
      <c r="I26" s="1" t="s">
        <v>39</v>
      </c>
      <c r="J26" s="1">
        <f>(J23-J24-J25)</f>
        <v>2</v>
      </c>
      <c r="K26" s="23">
        <f>(K23-K24-K25)</f>
        <v>0.58333333333371229</v>
      </c>
      <c r="L26" s="23">
        <f t="shared" si="9"/>
        <v>0.29166666666685614</v>
      </c>
      <c r="M26" s="23">
        <f>(L26/L27)</f>
        <v>0.16512318713972107</v>
      </c>
      <c r="N26" s="1" t="str">
        <f t="shared" si="10"/>
        <v>tn</v>
      </c>
      <c r="O26" s="23">
        <f>FINV(5%,$J26,$J27)</f>
        <v>4.1028210151304032</v>
      </c>
      <c r="P26" s="23">
        <f>FINV(1%,$J26,$J27)</f>
        <v>7.5594321575479011</v>
      </c>
    </row>
    <row r="27" spans="1:17" x14ac:dyDescent="0.25">
      <c r="A27" s="1" t="s">
        <v>34</v>
      </c>
      <c r="B27" s="4">
        <f>(E16)</f>
        <v>29.5</v>
      </c>
      <c r="C27" s="4">
        <f>(E17)</f>
        <v>29.5</v>
      </c>
      <c r="D27" s="4">
        <f>(E18)</f>
        <v>32.666666666666664</v>
      </c>
      <c r="E27" s="4">
        <f>SUM(B27:D27)</f>
        <v>91.666666666666657</v>
      </c>
      <c r="F27" s="4">
        <f>E27/9</f>
        <v>10.185185185185183</v>
      </c>
      <c r="H27" s="2"/>
      <c r="I27" s="1" t="s">
        <v>35</v>
      </c>
      <c r="J27" s="1">
        <f>(J28-J22-J23)</f>
        <v>10</v>
      </c>
      <c r="K27" s="22">
        <f>(K28-K23-K22)</f>
        <v>17.663580246913398</v>
      </c>
      <c r="L27" s="23">
        <f t="shared" si="9"/>
        <v>1.7663580246913397</v>
      </c>
      <c r="M27" s="3"/>
      <c r="N27" s="3"/>
      <c r="O27" s="3"/>
      <c r="P27" s="3"/>
    </row>
    <row r="28" spans="1:17" x14ac:dyDescent="0.25">
      <c r="A28" s="1" t="s">
        <v>36</v>
      </c>
      <c r="B28" s="4">
        <f>(E19)</f>
        <v>29.166666666666671</v>
      </c>
      <c r="C28" s="4">
        <f>(E20)</f>
        <v>31.666666666666664</v>
      </c>
      <c r="D28" s="4">
        <f>(E21)</f>
        <v>32.833333333333336</v>
      </c>
      <c r="E28" s="4">
        <f>SUM(B28:D28)</f>
        <v>93.666666666666671</v>
      </c>
      <c r="F28" s="4">
        <f>E28/9</f>
        <v>10.407407407407408</v>
      </c>
      <c r="I28" s="1" t="s">
        <v>26</v>
      </c>
      <c r="J28" s="1">
        <f>(J14*J15*J16-1)</f>
        <v>17</v>
      </c>
      <c r="K28" s="22">
        <f>SUMSQ(B16:D21)-J17</f>
        <v>31.475308641975289</v>
      </c>
      <c r="L28" s="3"/>
      <c r="M28" s="3"/>
      <c r="N28" s="3"/>
      <c r="O28" s="3"/>
      <c r="P28" s="3"/>
    </row>
    <row r="29" spans="1:17" x14ac:dyDescent="0.25">
      <c r="A29" s="1" t="s">
        <v>26</v>
      </c>
      <c r="B29" s="4">
        <f>SUM(B27:B28)</f>
        <v>58.666666666666671</v>
      </c>
      <c r="C29" s="4">
        <f t="shared" ref="C29:E29" si="11">SUM(C27:C28)</f>
        <v>61.166666666666664</v>
      </c>
      <c r="D29" s="4">
        <f t="shared" si="11"/>
        <v>65.5</v>
      </c>
      <c r="E29" s="4">
        <f t="shared" si="11"/>
        <v>185.33333333333331</v>
      </c>
      <c r="F29" s="3"/>
      <c r="H29" s="2"/>
    </row>
    <row r="30" spans="1:17" x14ac:dyDescent="0.25">
      <c r="A30" s="1" t="s">
        <v>2</v>
      </c>
      <c r="B30" s="4">
        <f>(B29/6)</f>
        <v>9.7777777777777786</v>
      </c>
      <c r="C30" s="4">
        <f>(C29/6)</f>
        <v>10.194444444444445</v>
      </c>
      <c r="D30" s="4">
        <f>(D29/6)</f>
        <v>10.916666666666666</v>
      </c>
      <c r="E30" s="3"/>
      <c r="F30" s="3"/>
    </row>
    <row r="31" spans="1:17" x14ac:dyDescent="0.25">
      <c r="I31" t="s">
        <v>0</v>
      </c>
      <c r="J31" t="s">
        <v>42</v>
      </c>
      <c r="K31" t="s">
        <v>45</v>
      </c>
    </row>
    <row r="32" spans="1:17" x14ac:dyDescent="0.25">
      <c r="I32" t="s">
        <v>34</v>
      </c>
      <c r="J32" s="25">
        <f>(E27/9)</f>
        <v>10.185185185185183</v>
      </c>
      <c r="K32" t="s">
        <v>46</v>
      </c>
    </row>
    <row r="33" spans="7:12" x14ac:dyDescent="0.25">
      <c r="H33" s="19"/>
      <c r="I33" t="s">
        <v>36</v>
      </c>
      <c r="J33" s="25">
        <f>(E28/9)</f>
        <v>10.407407407407408</v>
      </c>
      <c r="K33" t="s">
        <v>46</v>
      </c>
      <c r="L33" s="25">
        <f>(J34+J33)</f>
        <v>11.803346650032777</v>
      </c>
    </row>
    <row r="34" spans="7:12" x14ac:dyDescent="0.25">
      <c r="G34" t="s">
        <v>43</v>
      </c>
      <c r="H34" s="19">
        <v>3.1509999999999998</v>
      </c>
      <c r="I34" t="s">
        <v>41</v>
      </c>
      <c r="J34" s="26">
        <f>(H34*(L27/9)^0.5)</f>
        <v>1.3959392426253689</v>
      </c>
      <c r="L34" s="25">
        <f>(J34+J32)</f>
        <v>11.581124427810552</v>
      </c>
    </row>
    <row r="35" spans="7:12" x14ac:dyDescent="0.25">
      <c r="I35" t="s">
        <v>31</v>
      </c>
      <c r="J35" s="26">
        <f>(B29/6)</f>
        <v>9.7777777777777786</v>
      </c>
      <c r="K35" t="s">
        <v>46</v>
      </c>
    </row>
    <row r="36" spans="7:12" x14ac:dyDescent="0.25">
      <c r="I36" t="s">
        <v>32</v>
      </c>
      <c r="J36" s="26">
        <f>(C29/6)</f>
        <v>10.194444444444445</v>
      </c>
      <c r="K36" t="s">
        <v>46</v>
      </c>
    </row>
    <row r="37" spans="7:12" x14ac:dyDescent="0.25">
      <c r="H37" s="19"/>
      <c r="I37" t="s">
        <v>33</v>
      </c>
      <c r="J37" s="26">
        <f>(D29/6)</f>
        <v>10.916666666666666</v>
      </c>
      <c r="K37" t="s">
        <v>46</v>
      </c>
      <c r="L37" s="26">
        <f>(J38+J36)</f>
        <v>12.298026917644259</v>
      </c>
    </row>
    <row r="38" spans="7:12" x14ac:dyDescent="0.25">
      <c r="G38" t="s">
        <v>44</v>
      </c>
      <c r="H38" s="19">
        <v>3.8769999999999998</v>
      </c>
      <c r="I38" t="s">
        <v>41</v>
      </c>
      <c r="J38" s="26">
        <f>(H38*(L27/6)^0.5)</f>
        <v>2.1035824731998152</v>
      </c>
      <c r="L38" s="26">
        <f>(J38+J37)</f>
        <v>13.020249139866481</v>
      </c>
    </row>
    <row r="39" spans="7:12" x14ac:dyDescent="0.25">
      <c r="H39" s="19"/>
    </row>
  </sheetData>
  <mergeCells count="16">
    <mergeCell ref="Q3:Q4"/>
    <mergeCell ref="A14:A15"/>
    <mergeCell ref="B14:D14"/>
    <mergeCell ref="E14:E15"/>
    <mergeCell ref="F14:F15"/>
    <mergeCell ref="A3:A4"/>
    <mergeCell ref="E3:E4"/>
    <mergeCell ref="G3:G4"/>
    <mergeCell ref="H3:J3"/>
    <mergeCell ref="K3:K4"/>
    <mergeCell ref="M3:M4"/>
    <mergeCell ref="A25:A26"/>
    <mergeCell ref="B25:D25"/>
    <mergeCell ref="E25:E26"/>
    <mergeCell ref="F25:F26"/>
    <mergeCell ref="N3:P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F17" workbookViewId="0">
      <selection activeCell="J38" sqref="J38"/>
    </sheetView>
  </sheetViews>
  <sheetFormatPr defaultRowHeight="15" x14ac:dyDescent="0.25"/>
  <cols>
    <col min="12" max="12" width="9" customWidth="1"/>
    <col min="15" max="15" width="9" customWidth="1"/>
  </cols>
  <sheetData>
    <row r="1" spans="1:17" x14ac:dyDescent="0.25">
      <c r="A1" t="s">
        <v>37</v>
      </c>
    </row>
    <row r="3" spans="1:17" x14ac:dyDescent="0.25">
      <c r="A3" s="28" t="s">
        <v>0</v>
      </c>
      <c r="B3" s="9"/>
      <c r="C3" s="10" t="s">
        <v>1</v>
      </c>
      <c r="D3" s="11"/>
      <c r="E3" s="28" t="s">
        <v>2</v>
      </c>
      <c r="G3" s="28" t="s">
        <v>0</v>
      </c>
      <c r="H3" s="37" t="s">
        <v>3</v>
      </c>
      <c r="I3" s="38"/>
      <c r="J3" s="39"/>
      <c r="K3" s="28" t="s">
        <v>2</v>
      </c>
      <c r="M3" s="28" t="s">
        <v>0</v>
      </c>
      <c r="N3" s="37" t="s">
        <v>38</v>
      </c>
      <c r="O3" s="38"/>
      <c r="P3" s="39"/>
      <c r="Q3" s="28" t="s">
        <v>2</v>
      </c>
    </row>
    <row r="4" spans="1:17" x14ac:dyDescent="0.25">
      <c r="A4" s="29"/>
      <c r="B4" s="17">
        <v>1</v>
      </c>
      <c r="C4" s="17">
        <v>2</v>
      </c>
      <c r="D4" s="17">
        <v>3</v>
      </c>
      <c r="E4" s="29"/>
      <c r="G4" s="29"/>
      <c r="H4" s="17">
        <v>1</v>
      </c>
      <c r="I4" s="17">
        <v>2</v>
      </c>
      <c r="J4" s="17">
        <v>3</v>
      </c>
      <c r="K4" s="29"/>
      <c r="M4" s="29"/>
      <c r="N4" s="17">
        <v>1</v>
      </c>
      <c r="O4" s="18">
        <v>2</v>
      </c>
      <c r="P4" s="17">
        <v>3</v>
      </c>
      <c r="Q4" s="29"/>
    </row>
    <row r="5" spans="1:17" x14ac:dyDescent="0.25">
      <c r="A5" s="1" t="s">
        <v>4</v>
      </c>
      <c r="B5" s="1">
        <v>4</v>
      </c>
      <c r="C5" s="1">
        <v>9</v>
      </c>
      <c r="D5" s="1"/>
      <c r="E5" s="4">
        <f>AVERAGE(B5:D5)</f>
        <v>6.5</v>
      </c>
      <c r="G5" s="1" t="s">
        <v>4</v>
      </c>
      <c r="H5" s="1">
        <v>7</v>
      </c>
      <c r="I5" s="1">
        <v>4</v>
      </c>
      <c r="J5" s="1"/>
      <c r="K5" s="4">
        <f>AVERAGE(H5:J5)</f>
        <v>5.5</v>
      </c>
      <c r="M5" s="1" t="s">
        <v>4</v>
      </c>
      <c r="N5" s="1">
        <v>8</v>
      </c>
      <c r="O5" s="1">
        <v>8</v>
      </c>
      <c r="P5" s="1"/>
      <c r="Q5" s="1">
        <f>AVERAGE(N5:P5)</f>
        <v>8</v>
      </c>
    </row>
    <row r="6" spans="1:17" x14ac:dyDescent="0.25">
      <c r="A6" s="1" t="s">
        <v>5</v>
      </c>
      <c r="B6" s="1">
        <v>4</v>
      </c>
      <c r="C6" s="1">
        <v>6</v>
      </c>
      <c r="D6" s="1"/>
      <c r="E6" s="4">
        <f t="shared" ref="E6:E10" si="0">AVERAGE(B6:D6)</f>
        <v>5</v>
      </c>
      <c r="G6" s="1" t="s">
        <v>5</v>
      </c>
      <c r="H6" s="1">
        <v>5</v>
      </c>
      <c r="I6" s="1">
        <v>6</v>
      </c>
      <c r="J6" s="1"/>
      <c r="K6" s="4">
        <f t="shared" ref="K6:K10" si="1">AVERAGE(H6:J6)</f>
        <v>5.5</v>
      </c>
      <c r="M6" s="1" t="s">
        <v>5</v>
      </c>
      <c r="N6" s="1">
        <v>5</v>
      </c>
      <c r="O6" s="1">
        <v>7</v>
      </c>
      <c r="P6" s="1"/>
      <c r="Q6" s="4">
        <f t="shared" ref="Q6:Q10" si="2">AVERAGE(N6:P6)</f>
        <v>6</v>
      </c>
    </row>
    <row r="7" spans="1:17" x14ac:dyDescent="0.25">
      <c r="A7" s="1" t="s">
        <v>6</v>
      </c>
      <c r="B7" s="1">
        <v>7</v>
      </c>
      <c r="C7" s="1">
        <v>7</v>
      </c>
      <c r="D7" s="1">
        <v>4</v>
      </c>
      <c r="E7" s="4">
        <f t="shared" si="0"/>
        <v>6</v>
      </c>
      <c r="G7" s="1" t="s">
        <v>6</v>
      </c>
      <c r="H7" s="1">
        <v>7</v>
      </c>
      <c r="I7" s="1">
        <v>10</v>
      </c>
      <c r="J7" s="1"/>
      <c r="K7" s="4">
        <f t="shared" si="1"/>
        <v>8.5</v>
      </c>
      <c r="M7" s="1" t="s">
        <v>6</v>
      </c>
      <c r="N7" s="1">
        <v>5</v>
      </c>
      <c r="O7" s="1">
        <v>5</v>
      </c>
      <c r="P7" s="1"/>
      <c r="Q7" s="4">
        <f t="shared" si="2"/>
        <v>5</v>
      </c>
    </row>
    <row r="8" spans="1:17" x14ac:dyDescent="0.25">
      <c r="A8" s="1" t="s">
        <v>7</v>
      </c>
      <c r="B8" s="1">
        <v>7</v>
      </c>
      <c r="C8" s="1">
        <v>6</v>
      </c>
      <c r="D8" s="1">
        <v>5</v>
      </c>
      <c r="E8" s="4">
        <f t="shared" si="0"/>
        <v>6</v>
      </c>
      <c r="G8" s="1" t="s">
        <v>7</v>
      </c>
      <c r="H8" s="1">
        <v>5</v>
      </c>
      <c r="I8" s="1">
        <v>8</v>
      </c>
      <c r="J8" s="1"/>
      <c r="K8" s="4">
        <f t="shared" si="1"/>
        <v>6.5</v>
      </c>
      <c r="M8" s="1" t="s">
        <v>7</v>
      </c>
      <c r="N8" s="1">
        <v>4</v>
      </c>
      <c r="O8" s="1">
        <v>6</v>
      </c>
      <c r="P8" s="1">
        <v>6</v>
      </c>
      <c r="Q8" s="4">
        <f t="shared" si="2"/>
        <v>5.333333333333333</v>
      </c>
    </row>
    <row r="9" spans="1:17" x14ac:dyDescent="0.25">
      <c r="A9" s="1" t="s">
        <v>8</v>
      </c>
      <c r="B9" s="1">
        <v>10</v>
      </c>
      <c r="C9" s="1">
        <v>8</v>
      </c>
      <c r="D9" s="1"/>
      <c r="E9" s="4">
        <f t="shared" si="0"/>
        <v>9</v>
      </c>
      <c r="G9" s="1" t="s">
        <v>8</v>
      </c>
      <c r="H9" s="1">
        <v>9</v>
      </c>
      <c r="I9" s="1">
        <v>5</v>
      </c>
      <c r="J9" s="1">
        <v>5</v>
      </c>
      <c r="K9" s="4">
        <f t="shared" si="1"/>
        <v>6.333333333333333</v>
      </c>
      <c r="M9" s="1" t="s">
        <v>8</v>
      </c>
      <c r="N9" s="1">
        <v>5</v>
      </c>
      <c r="O9" s="1">
        <v>4</v>
      </c>
      <c r="P9" s="1">
        <v>5</v>
      </c>
      <c r="Q9" s="4">
        <f t="shared" si="2"/>
        <v>4.666666666666667</v>
      </c>
    </row>
    <row r="10" spans="1:17" x14ac:dyDescent="0.25">
      <c r="A10" s="1" t="s">
        <v>9</v>
      </c>
      <c r="B10" s="1">
        <v>6</v>
      </c>
      <c r="C10" s="1">
        <v>7</v>
      </c>
      <c r="D10" s="1"/>
      <c r="E10" s="4">
        <f t="shared" si="0"/>
        <v>6.5</v>
      </c>
      <c r="G10" s="1" t="s">
        <v>9</v>
      </c>
      <c r="H10" s="1">
        <v>11</v>
      </c>
      <c r="I10" s="1">
        <v>9</v>
      </c>
      <c r="J10" s="1">
        <v>7</v>
      </c>
      <c r="K10" s="4">
        <f t="shared" si="1"/>
        <v>9</v>
      </c>
      <c r="M10" s="1" t="s">
        <v>9</v>
      </c>
      <c r="N10" s="1">
        <v>7</v>
      </c>
      <c r="O10" s="1">
        <v>4</v>
      </c>
      <c r="P10" s="1">
        <v>5</v>
      </c>
      <c r="Q10" s="4">
        <f t="shared" si="2"/>
        <v>5.333333333333333</v>
      </c>
    </row>
    <row r="12" spans="1:17" x14ac:dyDescent="0.25">
      <c r="A12" t="s">
        <v>54</v>
      </c>
      <c r="I12" t="s">
        <v>10</v>
      </c>
    </row>
    <row r="14" spans="1:17" x14ac:dyDescent="0.25">
      <c r="A14" s="28" t="s">
        <v>0</v>
      </c>
      <c r="B14" s="42" t="s">
        <v>11</v>
      </c>
      <c r="C14" s="43"/>
      <c r="D14" s="44"/>
      <c r="E14" s="28" t="s">
        <v>12</v>
      </c>
      <c r="F14" s="28" t="s">
        <v>2</v>
      </c>
      <c r="I14" s="1" t="s">
        <v>13</v>
      </c>
      <c r="J14" s="1">
        <v>2</v>
      </c>
    </row>
    <row r="15" spans="1:17" x14ac:dyDescent="0.25">
      <c r="A15" s="29"/>
      <c r="B15" s="17">
        <v>1</v>
      </c>
      <c r="C15" s="12">
        <v>2</v>
      </c>
      <c r="D15" s="17">
        <v>3</v>
      </c>
      <c r="E15" s="29"/>
      <c r="F15" s="29"/>
      <c r="H15" s="2"/>
      <c r="I15" s="1" t="s">
        <v>14</v>
      </c>
      <c r="J15" s="1">
        <v>3</v>
      </c>
      <c r="Q15" s="2"/>
    </row>
    <row r="16" spans="1:17" x14ac:dyDescent="0.25">
      <c r="A16" s="1" t="s">
        <v>4</v>
      </c>
      <c r="B16" s="4">
        <f t="shared" ref="B16:B21" si="3">(E5)</f>
        <v>6.5</v>
      </c>
      <c r="C16" s="4">
        <f t="shared" ref="C16:C21" si="4">(K5)</f>
        <v>5.5</v>
      </c>
      <c r="D16" s="1">
        <f>(Q5)</f>
        <v>8</v>
      </c>
      <c r="E16" s="4">
        <f>SUM(B16:D16)</f>
        <v>20</v>
      </c>
      <c r="F16" s="4">
        <f>AVERAGE(B16:D16)</f>
        <v>6.666666666666667</v>
      </c>
      <c r="I16" s="1" t="s">
        <v>15</v>
      </c>
      <c r="J16" s="1">
        <v>3</v>
      </c>
    </row>
    <row r="17" spans="1:17" x14ac:dyDescent="0.25">
      <c r="A17" s="1" t="s">
        <v>5</v>
      </c>
      <c r="B17" s="4">
        <f t="shared" si="3"/>
        <v>5</v>
      </c>
      <c r="C17" s="4">
        <f t="shared" si="4"/>
        <v>5.5</v>
      </c>
      <c r="D17" s="4">
        <f t="shared" ref="D17:D20" si="5">(Q6)</f>
        <v>6</v>
      </c>
      <c r="E17" s="4">
        <f t="shared" ref="E17:E21" si="6">SUM(B17:D17)</f>
        <v>16.5</v>
      </c>
      <c r="F17" s="4">
        <f t="shared" ref="F17:F21" si="7">AVERAGE(B17:D17)</f>
        <v>5.5</v>
      </c>
      <c r="H17" s="2"/>
      <c r="I17" s="1" t="s">
        <v>16</v>
      </c>
      <c r="J17" s="20">
        <f>(E22^2)/(J14*J15*J16)</f>
        <v>730.46913580246894</v>
      </c>
    </row>
    <row r="18" spans="1:17" x14ac:dyDescent="0.25">
      <c r="A18" s="1" t="s">
        <v>6</v>
      </c>
      <c r="B18" s="4">
        <f t="shared" si="3"/>
        <v>6</v>
      </c>
      <c r="C18" s="4">
        <f t="shared" si="4"/>
        <v>8.5</v>
      </c>
      <c r="D18" s="4">
        <f t="shared" si="5"/>
        <v>5</v>
      </c>
      <c r="E18" s="4">
        <f t="shared" si="6"/>
        <v>19.5</v>
      </c>
      <c r="F18" s="4">
        <f t="shared" si="7"/>
        <v>6.5</v>
      </c>
    </row>
    <row r="19" spans="1:17" x14ac:dyDescent="0.25">
      <c r="A19" s="1" t="s">
        <v>7</v>
      </c>
      <c r="B19" s="4">
        <f t="shared" si="3"/>
        <v>6</v>
      </c>
      <c r="C19" s="4">
        <f t="shared" si="4"/>
        <v>6.5</v>
      </c>
      <c r="D19" s="4">
        <f t="shared" si="5"/>
        <v>5.333333333333333</v>
      </c>
      <c r="E19" s="4">
        <f t="shared" si="6"/>
        <v>17.833333333333332</v>
      </c>
      <c r="F19" s="4">
        <f t="shared" si="7"/>
        <v>5.9444444444444438</v>
      </c>
      <c r="I19" t="s">
        <v>17</v>
      </c>
    </row>
    <row r="20" spans="1:17" x14ac:dyDescent="0.25">
      <c r="A20" s="1" t="s">
        <v>8</v>
      </c>
      <c r="B20" s="4">
        <f t="shared" si="3"/>
        <v>9</v>
      </c>
      <c r="C20" s="4">
        <f t="shared" si="4"/>
        <v>6.333333333333333</v>
      </c>
      <c r="D20" s="4">
        <f t="shared" si="5"/>
        <v>4.666666666666667</v>
      </c>
      <c r="E20" s="4">
        <f t="shared" si="6"/>
        <v>20</v>
      </c>
      <c r="F20" s="4">
        <f t="shared" si="7"/>
        <v>6.666666666666667</v>
      </c>
      <c r="Q20" s="2"/>
    </row>
    <row r="21" spans="1:17" x14ac:dyDescent="0.25">
      <c r="A21" s="1" t="s">
        <v>9</v>
      </c>
      <c r="B21" s="4">
        <f t="shared" si="3"/>
        <v>6.5</v>
      </c>
      <c r="C21" s="4">
        <f t="shared" si="4"/>
        <v>9</v>
      </c>
      <c r="D21" s="4">
        <f>(Q10)</f>
        <v>5.333333333333333</v>
      </c>
      <c r="E21" s="4">
        <f t="shared" si="6"/>
        <v>20.833333333333332</v>
      </c>
      <c r="F21" s="4">
        <f t="shared" si="7"/>
        <v>6.9444444444444438</v>
      </c>
      <c r="I21" s="12" t="s">
        <v>18</v>
      </c>
      <c r="J21" s="12" t="s">
        <v>19</v>
      </c>
      <c r="K21" s="12" t="s">
        <v>20</v>
      </c>
      <c r="L21" s="12" t="s">
        <v>21</v>
      </c>
      <c r="M21" s="12" t="s">
        <v>22</v>
      </c>
      <c r="N21" s="12" t="s">
        <v>23</v>
      </c>
      <c r="O21" s="12" t="s">
        <v>24</v>
      </c>
      <c r="P21" s="12" t="s">
        <v>25</v>
      </c>
    </row>
    <row r="22" spans="1:17" x14ac:dyDescent="0.25">
      <c r="A22" s="1" t="s">
        <v>26</v>
      </c>
      <c r="B22" s="4">
        <f>SUM(B16:B21)</f>
        <v>39</v>
      </c>
      <c r="C22" s="4">
        <f t="shared" ref="C22:E22" si="8">SUM(C16:C21)</f>
        <v>41.333333333333336</v>
      </c>
      <c r="D22" s="4">
        <f t="shared" si="8"/>
        <v>34.333333333333336</v>
      </c>
      <c r="E22" s="4">
        <f t="shared" si="8"/>
        <v>114.66666666666666</v>
      </c>
      <c r="F22" s="4">
        <f>SUM(F16:F21)</f>
        <v>38.222222222222221</v>
      </c>
      <c r="I22" s="1" t="s">
        <v>27</v>
      </c>
      <c r="J22" s="1">
        <f>(J16-1)</f>
        <v>2</v>
      </c>
      <c r="K22" s="23">
        <f>SUMSQ(B22:D22)/6-J17</f>
        <v>4.2345679012348683</v>
      </c>
      <c r="L22" s="23">
        <f>(K22/J22)</f>
        <v>2.1172839506174341</v>
      </c>
      <c r="M22" s="23">
        <f>(L22/L27)</f>
        <v>0.91296247005597009</v>
      </c>
      <c r="N22" s="1" t="str">
        <f>IF(M22&lt;O22,"tn",IF(M22&lt;P22,"*","**"))</f>
        <v>tn</v>
      </c>
      <c r="O22" s="23">
        <f>FINV(5%,$J22,$J27)</f>
        <v>4.1028210151304032</v>
      </c>
      <c r="P22" s="23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23">
        <f>SUMSQ(E16:E21)/J16-J17</f>
        <v>4.3827160493829069</v>
      </c>
      <c r="L23" s="23">
        <f t="shared" ref="L23:L27" si="9">(K23/J23)</f>
        <v>0.87654320987658141</v>
      </c>
      <c r="M23" s="23">
        <f>(L23/L27)</f>
        <v>0.37796113920683438</v>
      </c>
      <c r="N23" s="1" t="str">
        <f t="shared" ref="N23:N26" si="10">IF(M23&lt;O23,"tn",IF(M23&lt;P23,"*","**"))</f>
        <v>tn</v>
      </c>
      <c r="O23" s="23">
        <f>FINV(5%, $J23,$J27)</f>
        <v>3.325834530413013</v>
      </c>
      <c r="P23" s="23">
        <f>FINV(1%,$J23,$J27)</f>
        <v>5.6363261876690833</v>
      </c>
    </row>
    <row r="24" spans="1:17" x14ac:dyDescent="0.25">
      <c r="A24" t="s">
        <v>28</v>
      </c>
      <c r="I24" s="1" t="s">
        <v>29</v>
      </c>
      <c r="J24" s="1">
        <f>(J14-1)</f>
        <v>1</v>
      </c>
      <c r="K24" s="23">
        <f>SUMSQ(E27:E28)/(J16*J15)-J17</f>
        <v>0.39506172839514875</v>
      </c>
      <c r="L24" s="23">
        <f t="shared" si="9"/>
        <v>0.39506172839514875</v>
      </c>
      <c r="M24" s="23">
        <f>(L24/L27)</f>
        <v>0.17034868245944843</v>
      </c>
      <c r="N24" s="1" t="str">
        <f t="shared" si="10"/>
        <v>tn</v>
      </c>
      <c r="O24" s="23">
        <f>FINV(5%,$J24,$J27)</f>
        <v>4.9646027437307128</v>
      </c>
      <c r="P24" s="22">
        <f>FINV(1%,$J24,$J27)</f>
        <v>10.044289273396597</v>
      </c>
    </row>
    <row r="25" spans="1:17" x14ac:dyDescent="0.25">
      <c r="A25" s="28" t="s">
        <v>29</v>
      </c>
      <c r="B25" s="42" t="s">
        <v>30</v>
      </c>
      <c r="C25" s="43"/>
      <c r="D25" s="44"/>
      <c r="E25" s="28" t="s">
        <v>26</v>
      </c>
      <c r="F25" s="28" t="s">
        <v>2</v>
      </c>
      <c r="I25" s="1" t="s">
        <v>30</v>
      </c>
      <c r="J25" s="1">
        <f>(J15-1)</f>
        <v>2</v>
      </c>
      <c r="K25" s="23">
        <f>SUMSQ(B29:D29)/(J16*J14)-J17</f>
        <v>1.2623456790124692</v>
      </c>
      <c r="L25" s="23">
        <f t="shared" si="9"/>
        <v>0.6311728395062346</v>
      </c>
      <c r="M25" s="23">
        <f>(L25/L27)</f>
        <v>0.27215863721056982</v>
      </c>
      <c r="N25" s="1" t="str">
        <f t="shared" si="10"/>
        <v>tn</v>
      </c>
      <c r="O25" s="23">
        <f>FINV(5%,$J25,$J27)</f>
        <v>4.1028210151304032</v>
      </c>
      <c r="P25" s="23">
        <f>FINV(1%,$J25,$J27)</f>
        <v>7.5594321575479011</v>
      </c>
    </row>
    <row r="26" spans="1:17" x14ac:dyDescent="0.25">
      <c r="A26" s="29"/>
      <c r="B26" s="16" t="s">
        <v>31</v>
      </c>
      <c r="C26" s="16" t="s">
        <v>32</v>
      </c>
      <c r="D26" s="16" t="s">
        <v>33</v>
      </c>
      <c r="E26" s="29"/>
      <c r="F26" s="29"/>
      <c r="I26" s="1" t="s">
        <v>39</v>
      </c>
      <c r="J26" s="1">
        <f>(J23-J24-J25)</f>
        <v>2</v>
      </c>
      <c r="K26" s="23">
        <f>(K23-K24-K25)</f>
        <v>2.725308641975289</v>
      </c>
      <c r="L26" s="23">
        <f t="shared" si="9"/>
        <v>1.3626543209876445</v>
      </c>
      <c r="M26" s="23">
        <f>(L26/L27)</f>
        <v>0.58756986957679191</v>
      </c>
      <c r="N26" s="1" t="str">
        <f t="shared" si="10"/>
        <v>tn</v>
      </c>
      <c r="O26" s="23">
        <f>FINV(5%,$J26,$J27)</f>
        <v>4.1028210151304032</v>
      </c>
      <c r="P26" s="23">
        <f>FINV(1%,$J26,$J27)</f>
        <v>7.5594321575479011</v>
      </c>
    </row>
    <row r="27" spans="1:17" x14ac:dyDescent="0.25">
      <c r="A27" s="1" t="s">
        <v>34</v>
      </c>
      <c r="B27" s="4">
        <f>(E16)</f>
        <v>20</v>
      </c>
      <c r="C27" s="4">
        <f>(E17)</f>
        <v>16.5</v>
      </c>
      <c r="D27" s="4">
        <f>(E18)</f>
        <v>19.5</v>
      </c>
      <c r="E27" s="1">
        <f>SUM(B27:D27)</f>
        <v>56</v>
      </c>
      <c r="F27" s="4">
        <f>E27/9</f>
        <v>6.2222222222222223</v>
      </c>
      <c r="H27" s="2"/>
      <c r="I27" s="1" t="s">
        <v>35</v>
      </c>
      <c r="J27" s="1">
        <f>(J28-J22-J23)</f>
        <v>10</v>
      </c>
      <c r="K27" s="22">
        <f>(K28-K23-K22)</f>
        <v>23.191358024691112</v>
      </c>
      <c r="L27" s="23">
        <f t="shared" si="9"/>
        <v>2.3191358024691113</v>
      </c>
      <c r="M27" s="3"/>
      <c r="N27" s="3"/>
      <c r="O27" s="3"/>
      <c r="P27" s="3"/>
    </row>
    <row r="28" spans="1:17" x14ac:dyDescent="0.25">
      <c r="A28" s="1" t="s">
        <v>36</v>
      </c>
      <c r="B28" s="4">
        <f>(E19)</f>
        <v>17.833333333333332</v>
      </c>
      <c r="C28" s="4">
        <f>(E20)</f>
        <v>20</v>
      </c>
      <c r="D28" s="4">
        <f>(E21)</f>
        <v>20.833333333333332</v>
      </c>
      <c r="E28" s="4">
        <f>SUM(B28:D28)</f>
        <v>58.666666666666657</v>
      </c>
      <c r="F28" s="4">
        <f>E28/9</f>
        <v>6.5185185185185173</v>
      </c>
      <c r="I28" s="1" t="s">
        <v>26</v>
      </c>
      <c r="J28" s="1">
        <f>(J14*J15*J16-1)</f>
        <v>17</v>
      </c>
      <c r="K28" s="22">
        <f>SUMSQ(B16:D21)-J17</f>
        <v>31.808641975308888</v>
      </c>
      <c r="L28" s="3"/>
      <c r="M28" s="3"/>
      <c r="N28" s="3"/>
      <c r="O28" s="3"/>
      <c r="P28" s="3"/>
    </row>
    <row r="29" spans="1:17" x14ac:dyDescent="0.25">
      <c r="A29" s="1" t="s">
        <v>26</v>
      </c>
      <c r="B29" s="4">
        <f>SUM(B27:B28)</f>
        <v>37.833333333333329</v>
      </c>
      <c r="C29" s="4">
        <f t="shared" ref="C29:E29" si="11">SUM(C27:C28)</f>
        <v>36.5</v>
      </c>
      <c r="D29" s="4">
        <f t="shared" si="11"/>
        <v>40.333333333333329</v>
      </c>
      <c r="E29" s="4">
        <f t="shared" si="11"/>
        <v>114.66666666666666</v>
      </c>
      <c r="F29" s="3"/>
      <c r="H29" s="2"/>
    </row>
    <row r="30" spans="1:17" x14ac:dyDescent="0.25">
      <c r="A30" s="1" t="s">
        <v>2</v>
      </c>
      <c r="B30" s="4">
        <f>(B29/6)</f>
        <v>6.3055555555555545</v>
      </c>
      <c r="C30" s="4">
        <f>(C29/6)</f>
        <v>6.083333333333333</v>
      </c>
      <c r="D30" s="4">
        <f>(D29/6)</f>
        <v>6.7222222222222214</v>
      </c>
      <c r="E30" s="3"/>
      <c r="F30" s="3"/>
    </row>
    <row r="31" spans="1:17" x14ac:dyDescent="0.25">
      <c r="I31" t="s">
        <v>0</v>
      </c>
      <c r="J31" t="s">
        <v>42</v>
      </c>
      <c r="K31" t="s">
        <v>45</v>
      </c>
    </row>
    <row r="32" spans="1:17" x14ac:dyDescent="0.25">
      <c r="I32" t="s">
        <v>34</v>
      </c>
      <c r="J32" s="26">
        <f>(E27/9)</f>
        <v>6.2222222222222223</v>
      </c>
      <c r="K32" t="s">
        <v>46</v>
      </c>
    </row>
    <row r="33" spans="7:12" x14ac:dyDescent="0.25">
      <c r="H33" s="19"/>
      <c r="I33" t="s">
        <v>36</v>
      </c>
      <c r="J33" s="26">
        <f>(E28/9)</f>
        <v>6.5185185185185173</v>
      </c>
      <c r="K33" t="s">
        <v>46</v>
      </c>
      <c r="L33" s="25">
        <f>(J34+J33)</f>
        <v>8.1180405955670594</v>
      </c>
    </row>
    <row r="34" spans="7:12" x14ac:dyDescent="0.25">
      <c r="G34" t="s">
        <v>43</v>
      </c>
      <c r="H34" s="19">
        <v>3.1509999999999998</v>
      </c>
      <c r="I34" t="s">
        <v>41</v>
      </c>
      <c r="J34" s="26">
        <f>(H34*(L27/9)^0.5)</f>
        <v>1.5995220770485412</v>
      </c>
      <c r="L34" s="25">
        <f>(J34+J32)</f>
        <v>7.8217442992707635</v>
      </c>
    </row>
    <row r="35" spans="7:12" x14ac:dyDescent="0.25">
      <c r="H35" s="19"/>
      <c r="I35" t="s">
        <v>31</v>
      </c>
      <c r="J35" s="26">
        <f>(B29/6)</f>
        <v>6.3055555555555545</v>
      </c>
      <c r="K35" t="s">
        <v>46</v>
      </c>
    </row>
    <row r="36" spans="7:12" x14ac:dyDescent="0.25">
      <c r="H36" s="19"/>
      <c r="I36" t="s">
        <v>32</v>
      </c>
      <c r="J36" s="26">
        <f>(C29/6)</f>
        <v>6.083333333333333</v>
      </c>
      <c r="K36" t="s">
        <v>46</v>
      </c>
    </row>
    <row r="37" spans="7:12" x14ac:dyDescent="0.25">
      <c r="H37" s="19"/>
      <c r="I37" t="s">
        <v>33</v>
      </c>
      <c r="J37" s="26">
        <f>(D29/6)</f>
        <v>6.7222222222222214</v>
      </c>
      <c r="K37" t="s">
        <v>46</v>
      </c>
      <c r="L37" s="26">
        <f>(J38+J36)</f>
        <v>8.4937008507958929</v>
      </c>
    </row>
    <row r="38" spans="7:12" x14ac:dyDescent="0.25">
      <c r="G38" t="s">
        <v>44</v>
      </c>
      <c r="H38" s="19">
        <v>3.8769999999999998</v>
      </c>
      <c r="I38" t="s">
        <v>41</v>
      </c>
      <c r="J38" s="26">
        <f>(H38*(L27/6)^0.5)</f>
        <v>2.4103675174625594</v>
      </c>
      <c r="L38" s="26">
        <f>(J38+J37)</f>
        <v>9.1325897396847804</v>
      </c>
    </row>
    <row r="39" spans="7:12" x14ac:dyDescent="0.25">
      <c r="H39" s="19"/>
    </row>
  </sheetData>
  <mergeCells count="16">
    <mergeCell ref="Q3:Q4"/>
    <mergeCell ref="A14:A15"/>
    <mergeCell ref="B14:D14"/>
    <mergeCell ref="E14:E15"/>
    <mergeCell ref="F14:F15"/>
    <mergeCell ref="A3:A4"/>
    <mergeCell ref="E3:E4"/>
    <mergeCell ref="G3:G4"/>
    <mergeCell ref="H3:J3"/>
    <mergeCell ref="K3:K4"/>
    <mergeCell ref="M3:M4"/>
    <mergeCell ref="A25:A26"/>
    <mergeCell ref="B25:D25"/>
    <mergeCell ref="E25:E26"/>
    <mergeCell ref="F25:F26"/>
    <mergeCell ref="N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35 HST</vt:lpstr>
      <vt:lpstr>28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2023-03-04T12:15:40Z</dcterms:created>
  <dcterms:modified xsi:type="dcterms:W3CDTF">2023-05-16T10:54:42Z</dcterms:modified>
</cp:coreProperties>
</file>